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880" firstSheet="6" activeTab="10"/>
  </bookViews>
  <sheets>
    <sheet name="1.2023全市收入" sheetId="1" r:id="rId1"/>
    <sheet name="2.2023全市支出" sheetId="2" r:id="rId2"/>
    <sheet name="3.2023本级收入" sheetId="3" r:id="rId3"/>
    <sheet name="4.2023本级支出" sheetId="4" r:id="rId4"/>
    <sheet name="5.2024年本级收入预算" sheetId="5" r:id="rId5"/>
    <sheet name="6.2024年本级支出预算" sheetId="6" r:id="rId6"/>
    <sheet name="72024年市级政府性基金预算收入" sheetId="7" r:id="rId7"/>
    <sheet name="8.2024年市级政府性基金支出" sheetId="8" r:id="rId8"/>
    <sheet name="9.2024年本级支出预算（经济分类科目）" sheetId="9" r:id="rId9"/>
    <sheet name="10.2024年市级国有资本经营收入预算" sheetId="10" r:id="rId10"/>
    <sheet name="11.2024年市级社会保险基金收入预算" sheetId="11" r:id="rId11"/>
    <sheet name="12.2024年市级社会保险基金支出预算" sheetId="12" r:id="rId12"/>
  </sheets>
  <definedNames>
    <definedName name="_xlnm.Print_Area" localSheetId="1">'2.2023全市支出'!$A$1:$F$30</definedName>
    <definedName name="_xlnm.Print_Titles" localSheetId="2">'3.2023本级收入'!$A:$A</definedName>
    <definedName name="_xlnm.Print_Titles" localSheetId="3">'4.2023本级支出'!$A:$A</definedName>
    <definedName name="_xlnm.Print_Titles" localSheetId="4">'5.2024年本级收入预算'!$A:$A</definedName>
    <definedName name="_xlnm.Print_Titles" localSheetId="5">'6.2024年本级支出预算'!$1:$6</definedName>
    <definedName name="_xlnm.Print_Titles" localSheetId="6">'72024年市级政府性基金预算收入'!$A:$A</definedName>
    <definedName name="_xlnm.Print_Titles" localSheetId="7">'8.2024年市级政府性基金支出'!$A:$A</definedName>
    <definedName name="_xlnm.Print_Area" localSheetId="4">'5.2024年本级收入预算'!$A$1:$U$37</definedName>
    <definedName name="_xlnm.Print_Area" localSheetId="3">'4.2023本级支出'!$A$1:$Z$29</definedName>
    <definedName name="_xlnm.Print_Area" localSheetId="6">'72024年市级政府性基金预算收入'!$A$1:$U$24</definedName>
  </definedNames>
  <calcPr fullCalcOnLoad="1"/>
</workbook>
</file>

<file path=xl/sharedStrings.xml><?xml version="1.0" encoding="utf-8"?>
<sst xmlns="http://schemas.openxmlformats.org/spreadsheetml/2006/main" count="762" uniqueCount="365">
  <si>
    <r>
      <rPr>
        <sz val="18"/>
        <rFont val="方正小标宋简体"/>
        <family val="0"/>
      </rPr>
      <t>（一）驻马店市</t>
    </r>
    <r>
      <rPr>
        <sz val="18"/>
        <rFont val="Times New Roman"/>
        <family val="1"/>
      </rPr>
      <t>2023</t>
    </r>
    <r>
      <rPr>
        <sz val="18"/>
        <rFont val="方正小标宋简体"/>
        <family val="0"/>
      </rPr>
      <t>年预算收入执行情况表</t>
    </r>
  </si>
  <si>
    <r>
      <rPr>
        <sz val="12"/>
        <rFont val="宋体"/>
        <family val="0"/>
      </rPr>
      <t>编报单位：市财政局</t>
    </r>
    <r>
      <rPr>
        <sz val="12"/>
        <rFont val="Times New Roman"/>
        <family val="1"/>
      </rPr>
      <t xml:space="preserve">                                                                           </t>
    </r>
  </si>
  <si>
    <r>
      <rPr>
        <sz val="12"/>
        <rFont val="宋体"/>
        <family val="0"/>
      </rPr>
      <t>单位：万元</t>
    </r>
  </si>
  <si>
    <t>调整预算</t>
  </si>
  <si>
    <t>累计完成</t>
  </si>
  <si>
    <t>上年同期
完  成</t>
  </si>
  <si>
    <t>为调整
预算的%</t>
  </si>
  <si>
    <r>
      <rPr>
        <sz val="12"/>
        <rFont val="宋体"/>
        <family val="0"/>
      </rPr>
      <t>较上年</t>
    </r>
  </si>
  <si>
    <r>
      <rPr>
        <sz val="12"/>
        <rFont val="宋体"/>
        <family val="0"/>
      </rPr>
      <t>收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入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项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目</t>
    </r>
  </si>
  <si>
    <r>
      <rPr>
        <sz val="12"/>
        <rFont val="宋体"/>
        <family val="0"/>
      </rPr>
      <t>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期</t>
    </r>
  </si>
  <si>
    <r>
      <rPr>
        <sz val="12"/>
        <rFont val="宋体"/>
        <family val="0"/>
      </rPr>
      <t>增减</t>
    </r>
    <r>
      <rPr>
        <sz val="12"/>
        <rFont val="Times New Roman"/>
        <family val="1"/>
      </rPr>
      <t>%</t>
    </r>
  </si>
  <si>
    <r>
      <rPr>
        <b/>
        <sz val="12"/>
        <rFont val="宋体"/>
        <family val="0"/>
      </rPr>
      <t>一、一般公共预算收入</t>
    </r>
  </si>
  <si>
    <r>
      <t>(</t>
    </r>
    <r>
      <rPr>
        <b/>
        <sz val="12"/>
        <rFont val="宋体"/>
        <family val="0"/>
      </rPr>
      <t>一</t>
    </r>
    <r>
      <rPr>
        <b/>
        <sz val="12"/>
        <rFont val="宋体"/>
        <family val="0"/>
      </rPr>
      <t>)</t>
    </r>
    <r>
      <rPr>
        <b/>
        <sz val="12"/>
        <rFont val="宋体"/>
        <family val="0"/>
      </rPr>
      <t>税收收入</t>
    </r>
  </si>
  <si>
    <r>
      <rPr>
        <sz val="12"/>
        <rFont val="宋体"/>
        <family val="0"/>
      </rPr>
      <t>增值税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地方部分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</si>
  <si>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企业所得税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地方部分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</si>
  <si>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个人所得税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地方部分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</si>
  <si>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资源税</t>
    </r>
  </si>
  <si>
    <r>
      <rPr>
        <sz val="12"/>
        <rFont val="宋体"/>
        <family val="0"/>
      </rPr>
      <t>城市维护建设税</t>
    </r>
  </si>
  <si>
    <r>
      <rPr>
        <sz val="12"/>
        <rFont val="宋体"/>
        <family val="0"/>
      </rPr>
      <t>房产税</t>
    </r>
  </si>
  <si>
    <r>
      <rPr>
        <sz val="12"/>
        <rFont val="宋体"/>
        <family val="0"/>
      </rPr>
      <t>印花税</t>
    </r>
  </si>
  <si>
    <r>
      <rPr>
        <sz val="12"/>
        <rFont val="宋体"/>
        <family val="0"/>
      </rPr>
      <t>城镇土地使用税</t>
    </r>
  </si>
  <si>
    <r>
      <rPr>
        <sz val="12"/>
        <rFont val="宋体"/>
        <family val="0"/>
      </rPr>
      <t>土地增值税</t>
    </r>
  </si>
  <si>
    <r>
      <rPr>
        <sz val="12"/>
        <rFont val="宋体"/>
        <family val="0"/>
      </rPr>
      <t>车船税</t>
    </r>
  </si>
  <si>
    <r>
      <rPr>
        <sz val="12"/>
        <rFont val="宋体"/>
        <family val="0"/>
      </rPr>
      <t>耕地占用税</t>
    </r>
  </si>
  <si>
    <r>
      <rPr>
        <sz val="12"/>
        <rFont val="宋体"/>
        <family val="0"/>
      </rPr>
      <t>契税</t>
    </r>
  </si>
  <si>
    <r>
      <rPr>
        <sz val="12"/>
        <rFont val="宋体"/>
        <family val="0"/>
      </rPr>
      <t>环境保护税</t>
    </r>
  </si>
  <si>
    <r>
      <rPr>
        <sz val="12"/>
        <rFont val="宋体"/>
        <family val="0"/>
      </rPr>
      <t>烟叶税和其他税收</t>
    </r>
  </si>
  <si>
    <r>
      <rPr>
        <b/>
        <sz val="12"/>
        <rFont val="宋体"/>
        <family val="0"/>
      </rPr>
      <t>（二）非税收入</t>
    </r>
  </si>
  <si>
    <r>
      <rPr>
        <sz val="12"/>
        <rFont val="宋体"/>
        <family val="0"/>
      </rPr>
      <t>专项收入</t>
    </r>
  </si>
  <si>
    <r>
      <rPr>
        <sz val="12"/>
        <rFont val="宋体"/>
        <family val="0"/>
      </rPr>
      <t>行政事业性收费收入</t>
    </r>
  </si>
  <si>
    <r>
      <rPr>
        <sz val="12"/>
        <rFont val="宋体"/>
        <family val="0"/>
      </rPr>
      <t>罚没收入</t>
    </r>
  </si>
  <si>
    <r>
      <rPr>
        <sz val="12"/>
        <rFont val="宋体"/>
        <family val="0"/>
      </rPr>
      <t>国有资本经营收入</t>
    </r>
  </si>
  <si>
    <r>
      <rPr>
        <sz val="12"/>
        <rFont val="宋体"/>
        <family val="0"/>
      </rPr>
      <t>国有资源（资产）有偿使用收入</t>
    </r>
  </si>
  <si>
    <r>
      <rPr>
        <sz val="12"/>
        <rFont val="宋体"/>
        <family val="0"/>
      </rPr>
      <t>捐赠收入</t>
    </r>
  </si>
  <si>
    <r>
      <rPr>
        <sz val="12"/>
        <rFont val="宋体"/>
        <family val="0"/>
      </rPr>
      <t>政府住房基金收入</t>
    </r>
  </si>
  <si>
    <r>
      <rPr>
        <sz val="12"/>
        <rFont val="宋体"/>
        <family val="0"/>
      </rPr>
      <t>其他收入</t>
    </r>
  </si>
  <si>
    <t>二、政府性基金预算收入</t>
  </si>
  <si>
    <r>
      <rPr>
        <b/>
        <sz val="12"/>
        <rFont val="宋体"/>
        <family val="0"/>
      </rPr>
      <t>三、国有资本经营预算收入</t>
    </r>
  </si>
  <si>
    <r>
      <rPr>
        <b/>
        <sz val="12"/>
        <rFont val="宋体"/>
        <family val="0"/>
      </rPr>
      <t>四、社会保险基金预算收入</t>
    </r>
  </si>
  <si>
    <r>
      <rPr>
        <sz val="18"/>
        <rFont val="方正小标宋简体"/>
        <family val="0"/>
      </rPr>
      <t>（二）驻马店市</t>
    </r>
    <r>
      <rPr>
        <sz val="18"/>
        <rFont val="Times New Roman"/>
        <family val="1"/>
      </rPr>
      <t>2023</t>
    </r>
    <r>
      <rPr>
        <sz val="18"/>
        <rFont val="方正小标宋简体"/>
        <family val="0"/>
      </rPr>
      <t>年预算支出执行情况表</t>
    </r>
  </si>
  <si>
    <r>
      <rPr>
        <sz val="12"/>
        <rFont val="宋体"/>
        <family val="0"/>
      </rPr>
      <t>编报单位：市财政局</t>
    </r>
  </si>
  <si>
    <r>
      <rPr>
        <sz val="12"/>
        <rFont val="宋体"/>
        <family val="0"/>
      </rPr>
      <t>支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出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项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目</t>
    </r>
  </si>
  <si>
    <r>
      <rPr>
        <b/>
        <sz val="12"/>
        <rFont val="宋体"/>
        <family val="0"/>
      </rPr>
      <t>一、一般公共预算支出</t>
    </r>
  </si>
  <si>
    <r>
      <rPr>
        <sz val="12"/>
        <rFont val="宋体"/>
        <family val="0"/>
      </rPr>
      <t>一般公共服务支出</t>
    </r>
  </si>
  <si>
    <r>
      <rPr>
        <sz val="12"/>
        <rFont val="宋体"/>
        <family val="0"/>
      </rPr>
      <t>公共安全支出</t>
    </r>
  </si>
  <si>
    <r>
      <rPr>
        <sz val="12"/>
        <rFont val="宋体"/>
        <family val="0"/>
      </rPr>
      <t>教育支出</t>
    </r>
  </si>
  <si>
    <r>
      <rPr>
        <sz val="12"/>
        <rFont val="宋体"/>
        <family val="0"/>
      </rPr>
      <t>科学技术支出</t>
    </r>
  </si>
  <si>
    <r>
      <rPr>
        <sz val="12"/>
        <rFont val="宋体"/>
        <family val="0"/>
      </rPr>
      <t>文化旅游体育与传媒支出</t>
    </r>
  </si>
  <si>
    <r>
      <rPr>
        <sz val="12"/>
        <rFont val="宋体"/>
        <family val="0"/>
      </rPr>
      <t>社会保障和就业支出</t>
    </r>
  </si>
  <si>
    <r>
      <rPr>
        <sz val="12"/>
        <rFont val="宋体"/>
        <family val="0"/>
      </rPr>
      <t>卫生健康支出</t>
    </r>
  </si>
  <si>
    <r>
      <rPr>
        <sz val="12"/>
        <rFont val="宋体"/>
        <family val="0"/>
      </rPr>
      <t>节能环保支出</t>
    </r>
  </si>
  <si>
    <r>
      <rPr>
        <sz val="12"/>
        <rFont val="宋体"/>
        <family val="0"/>
      </rPr>
      <t>城乡社区支出</t>
    </r>
  </si>
  <si>
    <r>
      <rPr>
        <sz val="12"/>
        <rFont val="宋体"/>
        <family val="0"/>
      </rPr>
      <t>农林水支出</t>
    </r>
  </si>
  <si>
    <r>
      <rPr>
        <sz val="12"/>
        <rFont val="宋体"/>
        <family val="0"/>
      </rPr>
      <t>交通运输支出</t>
    </r>
  </si>
  <si>
    <r>
      <rPr>
        <sz val="12"/>
        <rFont val="宋体"/>
        <family val="0"/>
      </rPr>
      <t>资源勘探信息等支出</t>
    </r>
  </si>
  <si>
    <r>
      <rPr>
        <sz val="12"/>
        <rFont val="宋体"/>
        <family val="0"/>
      </rPr>
      <t>商业服务业等支出</t>
    </r>
  </si>
  <si>
    <r>
      <rPr>
        <sz val="12"/>
        <rFont val="宋体"/>
        <family val="0"/>
      </rPr>
      <t>金融支出</t>
    </r>
  </si>
  <si>
    <r>
      <rPr>
        <sz val="12"/>
        <rFont val="宋体"/>
        <family val="0"/>
      </rPr>
      <t>自然资源海洋气象等支出</t>
    </r>
  </si>
  <si>
    <r>
      <rPr>
        <sz val="12"/>
        <rFont val="宋体"/>
        <family val="0"/>
      </rPr>
      <t>住房保障支出</t>
    </r>
  </si>
  <si>
    <r>
      <rPr>
        <sz val="12"/>
        <rFont val="宋体"/>
        <family val="0"/>
      </rPr>
      <t>粮油物资储备支出</t>
    </r>
  </si>
  <si>
    <r>
      <rPr>
        <sz val="12"/>
        <rFont val="宋体"/>
        <family val="0"/>
      </rPr>
      <t>灾害防治及应急管理支出</t>
    </r>
  </si>
  <si>
    <r>
      <rPr>
        <sz val="12"/>
        <rFont val="宋体"/>
        <family val="0"/>
      </rPr>
      <t>其他支出</t>
    </r>
  </si>
  <si>
    <r>
      <rPr>
        <b/>
        <sz val="12"/>
        <rFont val="宋体"/>
        <family val="0"/>
      </rPr>
      <t>二、政府性基金预算支出</t>
    </r>
  </si>
  <si>
    <r>
      <rPr>
        <b/>
        <sz val="12"/>
        <rFont val="宋体"/>
        <family val="0"/>
      </rPr>
      <t>三、国有资本经营预算支出</t>
    </r>
  </si>
  <si>
    <r>
      <rPr>
        <b/>
        <sz val="12"/>
        <rFont val="宋体"/>
        <family val="0"/>
      </rPr>
      <t>四、社会保险基金预算支出</t>
    </r>
  </si>
  <si>
    <r>
      <t>（三）驻马店市级</t>
    </r>
    <r>
      <rPr>
        <sz val="40"/>
        <rFont val="Times New Roman"/>
        <family val="1"/>
      </rPr>
      <t>2023</t>
    </r>
    <r>
      <rPr>
        <sz val="40"/>
        <rFont val="方正小标宋简体"/>
        <family val="0"/>
      </rPr>
      <t>年预算收入执行情况表</t>
    </r>
  </si>
  <si>
    <r>
      <t>编报单位：市财政局</t>
    </r>
    <r>
      <rPr>
        <sz val="18"/>
        <rFont val="Times New Roman"/>
        <family val="1"/>
      </rPr>
      <t xml:space="preserve">                                                                           </t>
    </r>
  </si>
  <si>
    <t>单位：万元</t>
  </si>
  <si>
    <r>
      <t>收</t>
    </r>
    <r>
      <rPr>
        <sz val="18"/>
        <rFont val="Times New Roman"/>
        <family val="1"/>
      </rPr>
      <t xml:space="preserve">    </t>
    </r>
    <r>
      <rPr>
        <sz val="18"/>
        <rFont val="宋体"/>
        <family val="0"/>
      </rPr>
      <t>入</t>
    </r>
    <r>
      <rPr>
        <sz val="18"/>
        <rFont val="Times New Roman"/>
        <family val="1"/>
      </rPr>
      <t xml:space="preserve"> </t>
    </r>
  </si>
  <si>
    <r>
      <t>年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度</t>
    </r>
  </si>
  <si>
    <r>
      <t>累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计</t>
    </r>
  </si>
  <si>
    <t>上年同期</t>
  </si>
  <si>
    <t>为年度预</t>
  </si>
  <si>
    <t>较上年</t>
  </si>
  <si>
    <t>其中：市本级</t>
  </si>
  <si>
    <t>其中：开发区</t>
  </si>
  <si>
    <t>其中：示范区</t>
  </si>
  <si>
    <t>其中：高新区</t>
  </si>
  <si>
    <r>
      <t>同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期</t>
    </r>
  </si>
  <si>
    <r>
      <t>项</t>
    </r>
    <r>
      <rPr>
        <sz val="18"/>
        <rFont val="Times New Roman"/>
        <family val="1"/>
      </rPr>
      <t xml:space="preserve">    </t>
    </r>
    <r>
      <rPr>
        <sz val="18"/>
        <rFont val="宋体"/>
        <family val="0"/>
      </rPr>
      <t>目</t>
    </r>
  </si>
  <si>
    <r>
      <t>预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算</t>
    </r>
  </si>
  <si>
    <r>
      <t>完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成</t>
    </r>
  </si>
  <si>
    <r>
      <t>完</t>
    </r>
    <r>
      <rPr>
        <sz val="18"/>
        <rFont val="Times New Roman"/>
        <family val="1"/>
      </rPr>
      <t xml:space="preserve">  </t>
    </r>
    <r>
      <rPr>
        <sz val="18"/>
        <rFont val="宋体"/>
        <family val="0"/>
      </rPr>
      <t>成</t>
    </r>
    <r>
      <rPr>
        <sz val="18"/>
        <rFont val="Times New Roman"/>
        <family val="1"/>
      </rPr>
      <t xml:space="preserve"> </t>
    </r>
  </si>
  <si>
    <r>
      <t>算的</t>
    </r>
    <r>
      <rPr>
        <sz val="18"/>
        <rFont val="Times New Roman"/>
        <family val="1"/>
      </rPr>
      <t>%</t>
    </r>
  </si>
  <si>
    <r>
      <t>增减</t>
    </r>
    <r>
      <rPr>
        <sz val="18"/>
        <rFont val="Times New Roman"/>
        <family val="1"/>
      </rPr>
      <t>%</t>
    </r>
  </si>
  <si>
    <t>一、一般公共预算收入</t>
  </si>
  <si>
    <t>（一）税收收入</t>
  </si>
  <si>
    <r>
      <t>增值税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含改征增值税</t>
    </r>
    <r>
      <rPr>
        <sz val="16"/>
        <rFont val="Times New Roman"/>
        <family val="1"/>
      </rPr>
      <t>)</t>
    </r>
  </si>
  <si>
    <r>
      <t>企业所得税（地方</t>
    </r>
    <r>
      <rPr>
        <sz val="16"/>
        <rFont val="Times New Roman"/>
        <family val="1"/>
      </rPr>
      <t>40%</t>
    </r>
    <r>
      <rPr>
        <sz val="16"/>
        <rFont val="宋体"/>
        <family val="0"/>
      </rPr>
      <t>部分）</t>
    </r>
  </si>
  <si>
    <r>
      <t>个人所得税（地方</t>
    </r>
    <r>
      <rPr>
        <sz val="16"/>
        <rFont val="Times New Roman"/>
        <family val="1"/>
      </rPr>
      <t>40%</t>
    </r>
    <r>
      <rPr>
        <sz val="16"/>
        <rFont val="宋体"/>
        <family val="0"/>
      </rPr>
      <t>部分）</t>
    </r>
  </si>
  <si>
    <t xml:space="preserve"> 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</si>
  <si>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</si>
  <si>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</si>
  <si>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</si>
  <si>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</si>
  <si>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</si>
  <si>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</si>
  <si>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</si>
  <si>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</si>
  <si>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</si>
  <si>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</si>
  <si>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</t>
  </si>
  <si>
    <t>（二）非税收入</t>
  </si>
  <si>
    <t>专项收入</t>
  </si>
  <si>
    <t>行政事业性收费收入</t>
  </si>
  <si>
    <t>罚没收入</t>
  </si>
  <si>
    <t>国有资源（资产）有偿使用收入</t>
  </si>
  <si>
    <t>政府住房基金收入</t>
  </si>
  <si>
    <t>其他收入</t>
  </si>
  <si>
    <t>三、国有资本经营预算收入</t>
  </si>
  <si>
    <t>四、社会保险基金预算收入</t>
  </si>
  <si>
    <r>
      <rPr>
        <sz val="28"/>
        <rFont val="方正小标宋简体"/>
        <family val="0"/>
      </rPr>
      <t>（四）驻马店市级</t>
    </r>
    <r>
      <rPr>
        <sz val="28"/>
        <rFont val="Times New Roman"/>
        <family val="1"/>
      </rPr>
      <t>2023</t>
    </r>
    <r>
      <rPr>
        <sz val="28"/>
        <rFont val="方正小标宋简体"/>
        <family val="0"/>
      </rPr>
      <t>年预算支出执行情况表</t>
    </r>
  </si>
  <si>
    <t>编报单位：市财政局</t>
  </si>
  <si>
    <t>支    出</t>
  </si>
  <si>
    <t>调  整</t>
  </si>
  <si>
    <t>累   计</t>
  </si>
  <si>
    <t>为调整</t>
  </si>
  <si>
    <t xml:space="preserve">   </t>
  </si>
  <si>
    <t>同  期</t>
  </si>
  <si>
    <t>项    目</t>
  </si>
  <si>
    <t>预   算</t>
  </si>
  <si>
    <t>完   成</t>
  </si>
  <si>
    <t>预算的%</t>
  </si>
  <si>
    <t>增减%</t>
  </si>
  <si>
    <t>预  算</t>
  </si>
  <si>
    <r>
      <rPr>
        <b/>
        <sz val="14"/>
        <rFont val="宋体"/>
        <family val="0"/>
      </rPr>
      <t>一、一般公共预算支出</t>
    </r>
  </si>
  <si>
    <r>
      <rPr>
        <sz val="14"/>
        <rFont val="宋体"/>
        <family val="0"/>
      </rPr>
      <t>一般公共服务支出</t>
    </r>
  </si>
  <si>
    <r>
      <rPr>
        <sz val="14"/>
        <rFont val="宋体"/>
        <family val="0"/>
      </rPr>
      <t>公共安全支出</t>
    </r>
  </si>
  <si>
    <r>
      <rPr>
        <sz val="14"/>
        <rFont val="宋体"/>
        <family val="0"/>
      </rPr>
      <t>教育支出</t>
    </r>
  </si>
  <si>
    <r>
      <rPr>
        <sz val="14"/>
        <rFont val="宋体"/>
        <family val="0"/>
      </rPr>
      <t>科学技术支出</t>
    </r>
  </si>
  <si>
    <r>
      <rPr>
        <sz val="14"/>
        <rFont val="宋体"/>
        <family val="0"/>
      </rPr>
      <t>文化旅游体育与传媒支出</t>
    </r>
  </si>
  <si>
    <r>
      <rPr>
        <sz val="14"/>
        <rFont val="宋体"/>
        <family val="0"/>
      </rPr>
      <t>社会保障和就业支出</t>
    </r>
  </si>
  <si>
    <r>
      <rPr>
        <sz val="14"/>
        <rFont val="宋体"/>
        <family val="0"/>
      </rPr>
      <t>卫生健康支出</t>
    </r>
  </si>
  <si>
    <r>
      <rPr>
        <sz val="14"/>
        <rFont val="宋体"/>
        <family val="0"/>
      </rPr>
      <t>节能环保支出</t>
    </r>
  </si>
  <si>
    <r>
      <rPr>
        <sz val="14"/>
        <rFont val="宋体"/>
        <family val="0"/>
      </rPr>
      <t>城乡社区支出</t>
    </r>
  </si>
  <si>
    <r>
      <rPr>
        <sz val="14"/>
        <rFont val="宋体"/>
        <family val="0"/>
      </rPr>
      <t>农林水支出</t>
    </r>
  </si>
  <si>
    <r>
      <rPr>
        <sz val="14"/>
        <rFont val="宋体"/>
        <family val="0"/>
      </rPr>
      <t>交通运输支出</t>
    </r>
  </si>
  <si>
    <r>
      <rPr>
        <sz val="14"/>
        <rFont val="宋体"/>
        <family val="0"/>
      </rPr>
      <t>资源勘探工业信息等支出</t>
    </r>
  </si>
  <si>
    <r>
      <rPr>
        <sz val="14"/>
        <rFont val="宋体"/>
        <family val="0"/>
      </rPr>
      <t>商业服务业等支出</t>
    </r>
  </si>
  <si>
    <r>
      <rPr>
        <sz val="14"/>
        <rFont val="宋体"/>
        <family val="0"/>
      </rPr>
      <t>金融支出</t>
    </r>
  </si>
  <si>
    <r>
      <rPr>
        <sz val="14"/>
        <rFont val="宋体"/>
        <family val="0"/>
      </rPr>
      <t>自然资源海洋气象等支出</t>
    </r>
  </si>
  <si>
    <r>
      <rPr>
        <sz val="14"/>
        <rFont val="宋体"/>
        <family val="0"/>
      </rPr>
      <t>住房保障支出</t>
    </r>
  </si>
  <si>
    <r>
      <rPr>
        <sz val="14"/>
        <rFont val="宋体"/>
        <family val="0"/>
      </rPr>
      <t>粮油物资储备支出</t>
    </r>
  </si>
  <si>
    <r>
      <rPr>
        <sz val="14"/>
        <rFont val="宋体"/>
        <family val="0"/>
      </rPr>
      <t>灾害防治及应急管理支出</t>
    </r>
  </si>
  <si>
    <r>
      <rPr>
        <sz val="14"/>
        <rFont val="宋体"/>
        <family val="0"/>
      </rPr>
      <t>其他支出</t>
    </r>
  </si>
  <si>
    <r>
      <rPr>
        <b/>
        <sz val="14"/>
        <rFont val="宋体"/>
        <family val="0"/>
      </rPr>
      <t>二、政府性基金预算支出</t>
    </r>
  </si>
  <si>
    <r>
      <rPr>
        <b/>
        <sz val="14"/>
        <rFont val="宋体"/>
        <family val="0"/>
      </rPr>
      <t>三、国有资本经营预算支出</t>
    </r>
  </si>
  <si>
    <r>
      <rPr>
        <b/>
        <sz val="14"/>
        <rFont val="宋体"/>
        <family val="0"/>
      </rPr>
      <t>四、社会保险基金预算支出</t>
    </r>
  </si>
  <si>
    <r>
      <rPr>
        <sz val="28"/>
        <rFont val="方正小标宋简体"/>
        <family val="0"/>
      </rPr>
      <t>（五）驻马店市</t>
    </r>
    <r>
      <rPr>
        <sz val="28"/>
        <rFont val="Times New Roman"/>
        <family val="1"/>
      </rPr>
      <t>2024</t>
    </r>
    <r>
      <rPr>
        <sz val="28"/>
        <rFont val="方正小标宋简体"/>
        <family val="0"/>
      </rPr>
      <t>年市级一般公共预算收入表</t>
    </r>
  </si>
  <si>
    <t xml:space="preserve">编制单位：市财政局 </t>
  </si>
  <si>
    <r>
      <t>项</t>
    </r>
    <r>
      <rPr>
        <sz val="14"/>
        <rFont val="Times New Roman"/>
        <family val="1"/>
      </rPr>
      <t xml:space="preserve">                     </t>
    </r>
    <r>
      <rPr>
        <sz val="14"/>
        <rFont val="宋体"/>
        <family val="0"/>
      </rPr>
      <t>目</t>
    </r>
  </si>
  <si>
    <r>
      <t>2023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完成数</t>
    </r>
  </si>
  <si>
    <r>
      <t>2024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预算数</t>
    </r>
  </si>
  <si>
    <r>
      <t>比上年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实际完成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增减额</t>
    </r>
  </si>
  <si>
    <r>
      <t>比上年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实际完成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增减</t>
    </r>
    <r>
      <rPr>
        <sz val="14"/>
        <rFont val="Times New Roman"/>
        <family val="1"/>
      </rPr>
      <t>%</t>
    </r>
  </si>
  <si>
    <t>比上年实际完成增减额</t>
  </si>
  <si>
    <r>
      <t>比上年实际完成增减</t>
    </r>
    <r>
      <rPr>
        <sz val="14"/>
        <rFont val="Times New Roman"/>
        <family val="1"/>
      </rPr>
      <t>%</t>
    </r>
  </si>
  <si>
    <t>一般公共预算收入总计</t>
  </si>
  <si>
    <r>
      <rPr>
        <sz val="14"/>
        <rFont val="宋体"/>
        <family val="0"/>
      </rPr>
      <t>增值税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含改征增值税</t>
    </r>
    <r>
      <rPr>
        <sz val="14"/>
        <rFont val="Times New Roman"/>
        <family val="1"/>
      </rPr>
      <t>)</t>
    </r>
  </si>
  <si>
    <r>
      <rPr>
        <sz val="14"/>
        <rFont val="宋体"/>
        <family val="0"/>
      </rPr>
      <t>企业所得税</t>
    </r>
  </si>
  <si>
    <r>
      <rPr>
        <sz val="14"/>
        <rFont val="宋体"/>
        <family val="0"/>
      </rPr>
      <t>个人所得税</t>
    </r>
  </si>
  <si>
    <r>
      <rPr>
        <sz val="14"/>
        <rFont val="宋体"/>
        <family val="0"/>
      </rPr>
      <t>资源税</t>
    </r>
  </si>
  <si>
    <r>
      <rPr>
        <sz val="14"/>
        <rFont val="宋体"/>
        <family val="0"/>
      </rPr>
      <t>城市维护建设税</t>
    </r>
  </si>
  <si>
    <r>
      <rPr>
        <sz val="14"/>
        <rFont val="宋体"/>
        <family val="0"/>
      </rPr>
      <t>房产税</t>
    </r>
  </si>
  <si>
    <r>
      <rPr>
        <sz val="14"/>
        <rFont val="宋体"/>
        <family val="0"/>
      </rPr>
      <t>印花税</t>
    </r>
  </si>
  <si>
    <r>
      <rPr>
        <sz val="14"/>
        <rFont val="宋体"/>
        <family val="0"/>
      </rPr>
      <t>城镇土地使用税</t>
    </r>
  </si>
  <si>
    <r>
      <rPr>
        <sz val="14"/>
        <rFont val="宋体"/>
        <family val="0"/>
      </rPr>
      <t>土地增值税</t>
    </r>
  </si>
  <si>
    <r>
      <rPr>
        <sz val="14"/>
        <rFont val="宋体"/>
        <family val="0"/>
      </rPr>
      <t>车船税</t>
    </r>
  </si>
  <si>
    <r>
      <rPr>
        <sz val="14"/>
        <rFont val="宋体"/>
        <family val="0"/>
      </rPr>
      <t>耕地占用税</t>
    </r>
  </si>
  <si>
    <r>
      <rPr>
        <sz val="14"/>
        <rFont val="宋体"/>
        <family val="0"/>
      </rPr>
      <t>契税</t>
    </r>
  </si>
  <si>
    <r>
      <rPr>
        <sz val="14"/>
        <rFont val="宋体"/>
        <family val="0"/>
      </rPr>
      <t>环境保护税</t>
    </r>
  </si>
  <si>
    <r>
      <rPr>
        <sz val="14"/>
        <rFont val="宋体"/>
        <family val="0"/>
      </rPr>
      <t>其他税收</t>
    </r>
  </si>
  <si>
    <r>
      <rPr>
        <b/>
        <sz val="14"/>
        <rFont val="宋体"/>
        <family val="0"/>
      </rPr>
      <t>（二）非税收入</t>
    </r>
  </si>
  <si>
    <r>
      <rPr>
        <sz val="14"/>
        <rFont val="宋体"/>
        <family val="0"/>
      </rPr>
      <t>专项收入</t>
    </r>
  </si>
  <si>
    <r>
      <rPr>
        <sz val="14"/>
        <rFont val="宋体"/>
        <family val="0"/>
      </rPr>
      <t>行政性收费收入</t>
    </r>
  </si>
  <si>
    <r>
      <rPr>
        <sz val="14"/>
        <rFont val="宋体"/>
        <family val="0"/>
      </rPr>
      <t>罚没收入</t>
    </r>
  </si>
  <si>
    <r>
      <rPr>
        <sz val="14"/>
        <rFont val="宋体"/>
        <family val="0"/>
      </rPr>
      <t>国有资源（资产）有偿使用收入</t>
    </r>
  </si>
  <si>
    <r>
      <rPr>
        <sz val="14"/>
        <rFont val="宋体"/>
        <family val="0"/>
      </rPr>
      <t>政府住房基金收入</t>
    </r>
  </si>
  <si>
    <r>
      <rPr>
        <sz val="14"/>
        <rFont val="宋体"/>
        <family val="0"/>
      </rPr>
      <t>其他收入</t>
    </r>
  </si>
  <si>
    <r>
      <rPr>
        <b/>
        <sz val="14"/>
        <rFont val="宋体"/>
        <family val="0"/>
      </rPr>
      <t>二、上级补助收入</t>
    </r>
  </si>
  <si>
    <r>
      <rPr>
        <b/>
        <sz val="14"/>
        <rFont val="宋体"/>
        <family val="0"/>
      </rPr>
      <t>三、补助下级和上解</t>
    </r>
  </si>
  <si>
    <r>
      <rPr>
        <b/>
        <sz val="14"/>
        <rFont val="宋体"/>
        <family val="0"/>
      </rPr>
      <t>四、动用预算稳定调节基金</t>
    </r>
  </si>
  <si>
    <r>
      <rPr>
        <b/>
        <sz val="14"/>
        <rFont val="宋体"/>
        <family val="0"/>
      </rPr>
      <t>五、调入资金</t>
    </r>
  </si>
  <si>
    <r>
      <rPr>
        <b/>
        <sz val="14"/>
        <rFont val="宋体"/>
        <family val="0"/>
      </rPr>
      <t>六、结转项目资金</t>
    </r>
  </si>
  <si>
    <r>
      <rPr>
        <b/>
        <sz val="14"/>
        <rFont val="宋体"/>
        <family val="0"/>
      </rPr>
      <t>七、提前告知转移支付</t>
    </r>
  </si>
  <si>
    <r>
      <t>注：</t>
    </r>
    <r>
      <rPr>
        <b/>
        <sz val="18"/>
        <rFont val="Times New Roman"/>
        <family val="1"/>
      </rPr>
      <t>2024</t>
    </r>
    <r>
      <rPr>
        <b/>
        <sz val="18"/>
        <rFont val="宋体"/>
        <family val="0"/>
      </rPr>
      <t>年地方政府一般债务转贷资金尚未下达，待下达后再安排相应支出，并向市人大专题汇报。</t>
    </r>
  </si>
  <si>
    <r>
      <t>（六）驻马店市</t>
    </r>
    <r>
      <rPr>
        <sz val="24"/>
        <rFont val="Times New Roman"/>
        <family val="1"/>
      </rPr>
      <t>2024</t>
    </r>
    <r>
      <rPr>
        <sz val="24"/>
        <rFont val="方正小标宋简体"/>
        <family val="0"/>
      </rPr>
      <t>年市级一般公共预算支出表（政府功能分类科目）</t>
    </r>
  </si>
  <si>
    <t>编制单位：市财政局</t>
  </si>
  <si>
    <r>
      <rPr>
        <sz val="12"/>
        <rFont val="宋体"/>
        <family val="0"/>
      </rPr>
      <t>预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科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目</t>
    </r>
  </si>
  <si>
    <r>
      <t>2023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预算安排</t>
    </r>
  </si>
  <si>
    <r>
      <t>2024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预算安排</t>
    </r>
  </si>
  <si>
    <r>
      <rPr>
        <sz val="12"/>
        <rFont val="宋体"/>
        <family val="0"/>
      </rPr>
      <t>比上年预算增减额</t>
    </r>
  </si>
  <si>
    <r>
      <rPr>
        <sz val="12"/>
        <rFont val="宋体"/>
        <family val="0"/>
      </rPr>
      <t>比上年预算增减</t>
    </r>
    <r>
      <rPr>
        <sz val="12"/>
        <rFont val="Times New Roman"/>
        <family val="1"/>
      </rPr>
      <t>%</t>
    </r>
  </si>
  <si>
    <r>
      <rPr>
        <sz val="12"/>
        <rFont val="宋体"/>
        <family val="0"/>
      </rPr>
      <t>其中：市本级</t>
    </r>
  </si>
  <si>
    <r>
      <rPr>
        <sz val="12"/>
        <rFont val="宋体"/>
        <family val="0"/>
      </rPr>
      <t>其中：开发区</t>
    </r>
  </si>
  <si>
    <r>
      <rPr>
        <sz val="12"/>
        <rFont val="宋体"/>
        <family val="0"/>
      </rPr>
      <t>其中：示范区</t>
    </r>
  </si>
  <si>
    <r>
      <rPr>
        <sz val="12"/>
        <rFont val="宋体"/>
        <family val="0"/>
      </rPr>
      <t>其中：高新区</t>
    </r>
  </si>
  <si>
    <r>
      <rPr>
        <sz val="12"/>
        <rFont val="宋体"/>
        <family val="0"/>
      </rPr>
      <t>比上年预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算增减额</t>
    </r>
  </si>
  <si>
    <r>
      <rPr>
        <sz val="12"/>
        <rFont val="宋体"/>
        <family val="0"/>
      </rPr>
      <t>比上年预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算增减</t>
    </r>
    <r>
      <rPr>
        <sz val="12"/>
        <rFont val="Times New Roman"/>
        <family val="1"/>
      </rPr>
      <t>%</t>
    </r>
  </si>
  <si>
    <r>
      <rPr>
        <b/>
        <sz val="14"/>
        <rFont val="宋体"/>
        <family val="0"/>
      </rPr>
      <t>一般公共预算支出</t>
    </r>
  </si>
  <si>
    <r>
      <rPr>
        <sz val="14"/>
        <rFont val="宋体"/>
        <family val="0"/>
      </rPr>
      <t>国防支出</t>
    </r>
  </si>
  <si>
    <r>
      <rPr>
        <sz val="14"/>
        <rFont val="宋体"/>
        <family val="0"/>
      </rPr>
      <t>预备费</t>
    </r>
  </si>
  <si>
    <r>
      <rPr>
        <sz val="14"/>
        <rFont val="宋体"/>
        <family val="0"/>
      </rPr>
      <t>债务还本付息支出</t>
    </r>
  </si>
  <si>
    <r>
      <t>（七）驻马店市</t>
    </r>
    <r>
      <rPr>
        <sz val="35"/>
        <rFont val="Times New Roman"/>
        <family val="1"/>
      </rPr>
      <t>2024</t>
    </r>
    <r>
      <rPr>
        <sz val="35"/>
        <rFont val="方正小标宋简体"/>
        <family val="0"/>
      </rPr>
      <t>年市级政府性基金收入表</t>
    </r>
  </si>
  <si>
    <r>
      <t>编制单位：市财政局</t>
    </r>
    <r>
      <rPr>
        <sz val="16"/>
        <rFont val="Times New Roman"/>
        <family val="1"/>
      </rPr>
      <t xml:space="preserve"> </t>
    </r>
  </si>
  <si>
    <t>政府性基金收入</t>
  </si>
  <si>
    <t>项目</t>
  </si>
  <si>
    <r>
      <t>上年</t>
    </r>
    <r>
      <rPr>
        <sz val="16"/>
        <rFont val="Times New Roman"/>
        <family val="1"/>
      </rPr>
      <t xml:space="preserve">
</t>
    </r>
    <r>
      <rPr>
        <sz val="16"/>
        <rFont val="宋体"/>
        <family val="0"/>
      </rPr>
      <t>完成数</t>
    </r>
  </si>
  <si>
    <t>预算数</t>
  </si>
  <si>
    <r>
      <t>比上年</t>
    </r>
    <r>
      <rPr>
        <sz val="16"/>
        <rFont val="Times New Roman"/>
        <family val="1"/>
      </rPr>
      <t xml:space="preserve">
</t>
    </r>
    <r>
      <rPr>
        <sz val="16"/>
        <rFont val="宋体"/>
        <family val="0"/>
      </rPr>
      <t>完成数</t>
    </r>
    <r>
      <rPr>
        <sz val="16"/>
        <rFont val="Times New Roman"/>
        <family val="1"/>
      </rPr>
      <t xml:space="preserve">
</t>
    </r>
    <r>
      <rPr>
        <sz val="16"/>
        <rFont val="宋体"/>
        <family val="0"/>
      </rPr>
      <t>增减额</t>
    </r>
  </si>
  <si>
    <r>
      <t>比上年完成数增减</t>
    </r>
    <r>
      <rPr>
        <sz val="16"/>
        <rFont val="Times New Roman"/>
        <family val="1"/>
      </rPr>
      <t>%</t>
    </r>
  </si>
  <si>
    <t>一、国家电影事业发展专项资金收入</t>
  </si>
  <si>
    <t>二、国有土地收益基金收入</t>
  </si>
  <si>
    <t>三、农业土地开发资金收入</t>
  </si>
  <si>
    <t>四、国有土地使用权出让收入</t>
  </si>
  <si>
    <t>五、城市基础设施配套费收入</t>
  </si>
  <si>
    <t>六、污水处理费收入</t>
  </si>
  <si>
    <t>七、其他政府性基金收入</t>
  </si>
  <si>
    <t>收入合计</t>
  </si>
  <si>
    <t>转移性收入</t>
  </si>
  <si>
    <r>
      <t xml:space="preserve">  </t>
    </r>
    <r>
      <rPr>
        <sz val="14"/>
        <rFont val="宋体"/>
        <family val="0"/>
      </rPr>
      <t>政府性基金转移收入</t>
    </r>
  </si>
  <si>
    <r>
      <t xml:space="preserve">    </t>
    </r>
    <r>
      <rPr>
        <sz val="14"/>
        <rFont val="宋体"/>
        <family val="0"/>
      </rPr>
      <t>政府性基金补助收入</t>
    </r>
  </si>
  <si>
    <r>
      <t xml:space="preserve">    </t>
    </r>
    <r>
      <rPr>
        <sz val="14"/>
        <rFont val="宋体"/>
        <family val="0"/>
      </rPr>
      <t>政府性基金上解收入</t>
    </r>
  </si>
  <si>
    <r>
      <t xml:space="preserve">  </t>
    </r>
    <r>
      <rPr>
        <sz val="14"/>
        <rFont val="宋体"/>
        <family val="0"/>
      </rPr>
      <t>上年结余收入</t>
    </r>
  </si>
  <si>
    <r>
      <t xml:space="preserve">  </t>
    </r>
    <r>
      <rPr>
        <sz val="14"/>
        <rFont val="宋体"/>
        <family val="0"/>
      </rPr>
      <t>调入资金</t>
    </r>
  </si>
  <si>
    <r>
      <t xml:space="preserve">    </t>
    </r>
    <r>
      <rPr>
        <sz val="14"/>
        <rFont val="宋体"/>
        <family val="0"/>
      </rPr>
      <t>其中：地方政府性基金调入专项收入</t>
    </r>
  </si>
  <si>
    <r>
      <t xml:space="preserve">  </t>
    </r>
    <r>
      <rPr>
        <sz val="14"/>
        <rFont val="宋体"/>
        <family val="0"/>
      </rPr>
      <t>地方政府专项债务收入</t>
    </r>
  </si>
  <si>
    <r>
      <t xml:space="preserve">  </t>
    </r>
    <r>
      <rPr>
        <sz val="14"/>
        <rFont val="宋体"/>
        <family val="0"/>
      </rPr>
      <t>地方政府专项债务转贷收入</t>
    </r>
  </si>
  <si>
    <t>收入总计</t>
  </si>
  <si>
    <r>
      <t>（八）驻马店市级</t>
    </r>
    <r>
      <rPr>
        <sz val="28"/>
        <rFont val="Times New Roman"/>
        <family val="1"/>
      </rPr>
      <t>2024</t>
    </r>
    <r>
      <rPr>
        <sz val="28"/>
        <rFont val="方正小标宋简体"/>
        <family val="0"/>
      </rPr>
      <t>年政府性基金预算支出表</t>
    </r>
  </si>
  <si>
    <r>
      <t xml:space="preserve">       </t>
    </r>
    <r>
      <rPr>
        <sz val="14"/>
        <rFont val="宋体"/>
        <family val="0"/>
      </rPr>
      <t>单位：万元</t>
    </r>
  </si>
  <si>
    <r>
      <t>上年决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算数</t>
    </r>
  </si>
  <si>
    <r>
      <t>2024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预算数</t>
    </r>
  </si>
  <si>
    <r>
      <t>比上年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决算数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增减额</t>
    </r>
  </si>
  <si>
    <r>
      <t>比上年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决算数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增减</t>
    </r>
    <r>
      <rPr>
        <sz val="11"/>
        <rFont val="Times New Roman"/>
        <family val="1"/>
      </rPr>
      <t>%</t>
    </r>
  </si>
  <si>
    <r>
      <t>上年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完成数</t>
    </r>
  </si>
  <si>
    <r>
      <t>比上年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完成数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增减额</t>
    </r>
  </si>
  <si>
    <r>
      <t>比上年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完成数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增减</t>
    </r>
    <r>
      <rPr>
        <sz val="11"/>
        <rFont val="Times New Roman"/>
        <family val="1"/>
      </rPr>
      <t>%</t>
    </r>
  </si>
  <si>
    <r>
      <t>比上年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完成数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增减额</t>
    </r>
  </si>
  <si>
    <t>一、文化旅游体育与传媒支出</t>
  </si>
  <si>
    <r>
      <t xml:space="preserve">        </t>
    </r>
    <r>
      <rPr>
        <sz val="15"/>
        <rFont val="宋体"/>
        <family val="0"/>
      </rPr>
      <t>国家电影事业发展专项资金及对应专项</t>
    </r>
    <r>
      <rPr>
        <sz val="15"/>
        <rFont val="Times New Roman"/>
        <family val="1"/>
      </rPr>
      <t xml:space="preserve">
        </t>
    </r>
    <r>
      <rPr>
        <sz val="15"/>
        <rFont val="宋体"/>
        <family val="0"/>
      </rPr>
      <t>债务收入安排的支出</t>
    </r>
  </si>
  <si>
    <r>
      <t xml:space="preserve">        </t>
    </r>
    <r>
      <rPr>
        <sz val="15"/>
        <rFont val="宋体"/>
        <family val="0"/>
      </rPr>
      <t>旅游发展基金支出</t>
    </r>
  </si>
  <si>
    <t>二、城乡社区支出</t>
  </si>
  <si>
    <r>
      <t xml:space="preserve">        </t>
    </r>
    <r>
      <rPr>
        <sz val="15"/>
        <rFont val="宋体"/>
        <family val="0"/>
      </rPr>
      <t>国有土地使用权出让收入及对应专项</t>
    </r>
    <r>
      <rPr>
        <sz val="15"/>
        <rFont val="Times New Roman"/>
        <family val="1"/>
      </rPr>
      <t xml:space="preserve">
        </t>
    </r>
    <r>
      <rPr>
        <sz val="15"/>
        <rFont val="宋体"/>
        <family val="0"/>
      </rPr>
      <t>债务收入安排的支出</t>
    </r>
  </si>
  <si>
    <r>
      <t xml:space="preserve">        </t>
    </r>
    <r>
      <rPr>
        <sz val="15"/>
        <rFont val="宋体"/>
        <family val="0"/>
      </rPr>
      <t>国有土地收益基金安排的支出</t>
    </r>
  </si>
  <si>
    <r>
      <t xml:space="preserve">        </t>
    </r>
    <r>
      <rPr>
        <sz val="15"/>
        <rFont val="宋体"/>
        <family val="0"/>
      </rPr>
      <t>农业土地开发资金安排的支出</t>
    </r>
  </si>
  <si>
    <r>
      <t xml:space="preserve">        </t>
    </r>
    <r>
      <rPr>
        <sz val="15"/>
        <rFont val="宋体"/>
        <family val="0"/>
      </rPr>
      <t>城市基础设施配套费及对应专项</t>
    </r>
    <r>
      <rPr>
        <sz val="15"/>
        <rFont val="Times New Roman"/>
        <family val="1"/>
      </rPr>
      <t xml:space="preserve">
        </t>
    </r>
    <r>
      <rPr>
        <sz val="15"/>
        <rFont val="宋体"/>
        <family val="0"/>
      </rPr>
      <t>债务收入安排的支出</t>
    </r>
  </si>
  <si>
    <r>
      <t>　</t>
    </r>
    <r>
      <rPr>
        <sz val="15"/>
        <rFont val="Times New Roman"/>
        <family val="1"/>
      </rPr>
      <t xml:space="preserve">    </t>
    </r>
    <r>
      <rPr>
        <sz val="15"/>
        <rFont val="宋体"/>
        <family val="0"/>
      </rPr>
      <t>污水处理费及对应专项债务收入
    安排的支出</t>
    </r>
  </si>
  <si>
    <t>　　其他支出</t>
  </si>
  <si>
    <t>三、农林水支出</t>
  </si>
  <si>
    <r>
      <t xml:space="preserve">        </t>
    </r>
    <r>
      <rPr>
        <sz val="15"/>
        <rFont val="宋体"/>
        <family val="0"/>
      </rPr>
      <t>大中型水库库区基金及对应专项</t>
    </r>
    <r>
      <rPr>
        <sz val="15"/>
        <rFont val="Times New Roman"/>
        <family val="1"/>
      </rPr>
      <t xml:space="preserve">
        </t>
    </r>
    <r>
      <rPr>
        <sz val="15"/>
        <rFont val="宋体"/>
        <family val="0"/>
      </rPr>
      <t>债务收入安排的支出</t>
    </r>
  </si>
  <si>
    <r>
      <t xml:space="preserve">        </t>
    </r>
    <r>
      <rPr>
        <sz val="15"/>
        <rFont val="宋体"/>
        <family val="0"/>
      </rPr>
      <t>国家重大水利工程建设基金及对应专项</t>
    </r>
    <r>
      <rPr>
        <sz val="15"/>
        <rFont val="Times New Roman"/>
        <family val="1"/>
      </rPr>
      <t xml:space="preserve">
        </t>
    </r>
    <r>
      <rPr>
        <sz val="15"/>
        <rFont val="宋体"/>
        <family val="0"/>
      </rPr>
      <t>债务收入安排的支出</t>
    </r>
  </si>
  <si>
    <r>
      <t xml:space="preserve">        </t>
    </r>
    <r>
      <rPr>
        <sz val="15"/>
        <rFont val="宋体"/>
        <family val="0"/>
      </rPr>
      <t>大中型水库移民后期扶持基金支出</t>
    </r>
  </si>
  <si>
    <r>
      <t xml:space="preserve">        </t>
    </r>
    <r>
      <rPr>
        <sz val="15"/>
        <rFont val="宋体"/>
        <family val="0"/>
      </rPr>
      <t>小型水库移民扶助基金及对应专项</t>
    </r>
    <r>
      <rPr>
        <sz val="15"/>
        <rFont val="Times New Roman"/>
        <family val="1"/>
      </rPr>
      <t xml:space="preserve">
        </t>
    </r>
    <r>
      <rPr>
        <sz val="15"/>
        <rFont val="宋体"/>
        <family val="0"/>
      </rPr>
      <t>债务收入安排的支出</t>
    </r>
  </si>
  <si>
    <r>
      <t>　</t>
    </r>
    <r>
      <rPr>
        <sz val="15"/>
        <rFont val="Times New Roman"/>
        <family val="1"/>
      </rPr>
      <t xml:space="preserve">    </t>
    </r>
    <r>
      <rPr>
        <sz val="15"/>
        <rFont val="宋体"/>
        <family val="0"/>
      </rPr>
      <t>其他支出</t>
    </r>
  </si>
  <si>
    <t>四、其他支出</t>
  </si>
  <si>
    <r>
      <t xml:space="preserve">        </t>
    </r>
    <r>
      <rPr>
        <sz val="15"/>
        <rFont val="宋体"/>
        <family val="0"/>
      </rPr>
      <t>彩票发行销售机构业务费安排的支出</t>
    </r>
  </si>
  <si>
    <r>
      <t xml:space="preserve">        </t>
    </r>
    <r>
      <rPr>
        <sz val="15"/>
        <rFont val="宋体"/>
        <family val="0"/>
      </rPr>
      <t>彩票公益金安排的支出</t>
    </r>
  </si>
  <si>
    <r>
      <t xml:space="preserve">        </t>
    </r>
    <r>
      <rPr>
        <sz val="15"/>
        <rFont val="宋体"/>
        <family val="0"/>
      </rPr>
      <t>抗疫特别国债财务基金支出</t>
    </r>
  </si>
  <si>
    <r>
      <t xml:space="preserve">        </t>
    </r>
    <r>
      <rPr>
        <sz val="15"/>
        <rFont val="宋体"/>
        <family val="0"/>
      </rPr>
      <t>其他政府性基金及对应专项</t>
    </r>
    <r>
      <rPr>
        <sz val="15"/>
        <rFont val="Times New Roman"/>
        <family val="1"/>
      </rPr>
      <t xml:space="preserve">
        </t>
    </r>
    <r>
      <rPr>
        <sz val="15"/>
        <rFont val="宋体"/>
        <family val="0"/>
      </rPr>
      <t>债务收入安排的支出</t>
    </r>
  </si>
  <si>
    <t>五、债务付息支出</t>
  </si>
  <si>
    <t>六、债务发行费用支出</t>
  </si>
  <si>
    <t>七、抗疫特别国债安排的支出</t>
  </si>
  <si>
    <t>支出合计</t>
  </si>
  <si>
    <t>转移性支出</t>
  </si>
  <si>
    <t>政府性基金转移支付</t>
  </si>
  <si>
    <r>
      <t xml:space="preserve">       </t>
    </r>
    <r>
      <rPr>
        <sz val="15"/>
        <rFont val="宋体"/>
        <family val="0"/>
      </rPr>
      <t>政府性基金补助支出</t>
    </r>
  </si>
  <si>
    <t xml:space="preserve">   政府性基金上解支出</t>
  </si>
  <si>
    <r>
      <t xml:space="preserve"> </t>
    </r>
    <r>
      <rPr>
        <sz val="15"/>
        <rFont val="宋体"/>
        <family val="0"/>
      </rPr>
      <t>调出资金</t>
    </r>
  </si>
  <si>
    <r>
      <t xml:space="preserve"> </t>
    </r>
    <r>
      <rPr>
        <sz val="15"/>
        <rFont val="宋体"/>
        <family val="0"/>
      </rPr>
      <t>年终结余</t>
    </r>
  </si>
  <si>
    <r>
      <t xml:space="preserve"> </t>
    </r>
    <r>
      <rPr>
        <sz val="15"/>
        <rFont val="宋体"/>
        <family val="0"/>
      </rPr>
      <t>地方政府专项债务还本支出</t>
    </r>
  </si>
  <si>
    <r>
      <t xml:space="preserve"> </t>
    </r>
    <r>
      <rPr>
        <sz val="15"/>
        <rFont val="宋体"/>
        <family val="0"/>
      </rPr>
      <t>地方政府专项债务转贷支出</t>
    </r>
  </si>
  <si>
    <t>支出总计</t>
  </si>
  <si>
    <r>
      <t>（九）驻马店市</t>
    </r>
    <r>
      <rPr>
        <sz val="24"/>
        <rFont val="Times New Roman"/>
        <family val="1"/>
      </rPr>
      <t>2024</t>
    </r>
    <r>
      <rPr>
        <sz val="24"/>
        <rFont val="方正小标宋简体"/>
        <family val="0"/>
      </rPr>
      <t>年市级支出预算表（政府预算经济分类科目）</t>
    </r>
  </si>
  <si>
    <r>
      <rPr>
        <sz val="14"/>
        <rFont val="宋体"/>
        <family val="0"/>
      </rPr>
      <t>编制单位：市财政局</t>
    </r>
  </si>
  <si>
    <r>
      <rPr>
        <sz val="14"/>
        <rFont val="宋体"/>
        <family val="0"/>
      </rPr>
      <t>单位：万元</t>
    </r>
  </si>
  <si>
    <r>
      <t>政府经济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分类科目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编码</t>
    </r>
  </si>
  <si>
    <r>
      <t>政府经济分类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科目名称</t>
    </r>
  </si>
  <si>
    <t>市级合计</t>
  </si>
  <si>
    <t>市本级</t>
  </si>
  <si>
    <t>开发区</t>
  </si>
  <si>
    <t>示范区</t>
  </si>
  <si>
    <t>高新区</t>
  </si>
  <si>
    <t>合计</t>
  </si>
  <si>
    <r>
      <t>一般公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共预算</t>
    </r>
  </si>
  <si>
    <r>
      <t>政府性</t>
    </r>
    <r>
      <rPr>
        <sz val="12"/>
        <rFont val="Times New Roman"/>
        <family val="1"/>
      </rPr>
      <t/>
    </r>
    <r>
      <rPr>
        <sz val="12"/>
        <rFont val="Times New Roman"/>
        <family val="1"/>
      </rPr>
      <t xml:space="preserve">
基金预算</t>
    </r>
  </si>
  <si>
    <t>小计</t>
  </si>
  <si>
    <r>
      <rPr>
        <b/>
        <sz val="14"/>
        <rFont val="宋体"/>
        <family val="0"/>
      </rPr>
      <t>合计</t>
    </r>
  </si>
  <si>
    <t>501</t>
  </si>
  <si>
    <r>
      <rPr>
        <sz val="14"/>
        <rFont val="宋体"/>
        <family val="0"/>
      </rPr>
      <t>机关工资福利支出</t>
    </r>
  </si>
  <si>
    <t>502</t>
  </si>
  <si>
    <r>
      <rPr>
        <sz val="14"/>
        <rFont val="宋体"/>
        <family val="0"/>
      </rPr>
      <t>机关商品和服务支出</t>
    </r>
  </si>
  <si>
    <t>503</t>
  </si>
  <si>
    <r>
      <rPr>
        <sz val="14"/>
        <rFont val="宋体"/>
        <family val="0"/>
      </rPr>
      <t>机关资本性支出</t>
    </r>
  </si>
  <si>
    <t>505</t>
  </si>
  <si>
    <r>
      <rPr>
        <sz val="14"/>
        <rFont val="宋体"/>
        <family val="0"/>
      </rPr>
      <t>对事业单位经常性补助</t>
    </r>
  </si>
  <si>
    <t>506</t>
  </si>
  <si>
    <r>
      <rPr>
        <sz val="14"/>
        <rFont val="宋体"/>
        <family val="0"/>
      </rPr>
      <t>对事业单位资本性补助</t>
    </r>
  </si>
  <si>
    <t>507</t>
  </si>
  <si>
    <r>
      <rPr>
        <sz val="14"/>
        <rFont val="宋体"/>
        <family val="0"/>
      </rPr>
      <t>对企业补助</t>
    </r>
  </si>
  <si>
    <t>509</t>
  </si>
  <si>
    <r>
      <rPr>
        <sz val="14"/>
        <rFont val="宋体"/>
        <family val="0"/>
      </rPr>
      <t>对个人和家庭的补助</t>
    </r>
  </si>
  <si>
    <t>510</t>
  </si>
  <si>
    <r>
      <rPr>
        <sz val="14"/>
        <rFont val="宋体"/>
        <family val="0"/>
      </rPr>
      <t>对社会保障基金补助</t>
    </r>
  </si>
  <si>
    <t>511</t>
  </si>
  <si>
    <r>
      <rPr>
        <sz val="14"/>
        <rFont val="宋体"/>
        <family val="0"/>
      </rPr>
      <t>债务利息及费用支出</t>
    </r>
  </si>
  <si>
    <t>513</t>
  </si>
  <si>
    <r>
      <rPr>
        <sz val="14"/>
        <rFont val="宋体"/>
        <family val="0"/>
      </rPr>
      <t>转移性支出</t>
    </r>
  </si>
  <si>
    <t>514</t>
  </si>
  <si>
    <r>
      <rPr>
        <sz val="14"/>
        <rFont val="宋体"/>
        <family val="0"/>
      </rPr>
      <t>预备费及预留</t>
    </r>
  </si>
  <si>
    <t>599</t>
  </si>
  <si>
    <r>
      <rPr>
        <sz val="22"/>
        <rFont val="方正小标宋简体"/>
        <family val="0"/>
      </rPr>
      <t>（十）驻马店市</t>
    </r>
    <r>
      <rPr>
        <sz val="22"/>
        <rFont val="Times New Roman"/>
        <family val="1"/>
      </rPr>
      <t>2024</t>
    </r>
    <r>
      <rPr>
        <sz val="22"/>
        <rFont val="方正小标宋简体"/>
        <family val="0"/>
      </rPr>
      <t>年市级国有资本经营预算收支总表</t>
    </r>
  </si>
  <si>
    <r>
      <rPr>
        <sz val="16"/>
        <rFont val="宋体"/>
        <family val="0"/>
      </rPr>
      <t>编报单位：市财政局</t>
    </r>
  </si>
  <si>
    <r>
      <rPr>
        <sz val="16"/>
        <rFont val="宋体"/>
        <family val="0"/>
      </rPr>
      <t>单位：万元</t>
    </r>
  </si>
  <si>
    <r>
      <rPr>
        <b/>
        <sz val="16"/>
        <rFont val="宋体"/>
        <family val="0"/>
      </rPr>
      <t>收</t>
    </r>
    <r>
      <rPr>
        <b/>
        <sz val="16"/>
        <rFont val="Times New Roman"/>
        <family val="1"/>
      </rPr>
      <t xml:space="preserve">          </t>
    </r>
    <r>
      <rPr>
        <b/>
        <sz val="16"/>
        <rFont val="宋体"/>
        <family val="0"/>
      </rPr>
      <t>入</t>
    </r>
  </si>
  <si>
    <r>
      <t xml:space="preserve">                          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         </t>
    </r>
    <r>
      <rPr>
        <b/>
        <sz val="16"/>
        <rFont val="宋体"/>
        <family val="0"/>
      </rPr>
      <t>出</t>
    </r>
  </si>
  <si>
    <r>
      <rPr>
        <sz val="16"/>
        <color indexed="8"/>
        <rFont val="宋体"/>
        <family val="0"/>
      </rPr>
      <t>项</t>
    </r>
    <r>
      <rPr>
        <sz val="16"/>
        <rFont val="Times New Roman"/>
        <family val="1"/>
      </rPr>
      <t xml:space="preserve">        </t>
    </r>
    <r>
      <rPr>
        <sz val="16"/>
        <color indexed="8"/>
        <rFont val="宋体"/>
        <family val="0"/>
      </rPr>
      <t>目</t>
    </r>
  </si>
  <si>
    <r>
      <rPr>
        <sz val="16"/>
        <rFont val="宋体"/>
        <family val="0"/>
      </rPr>
      <t>预算数</t>
    </r>
  </si>
  <si>
    <r>
      <rPr>
        <sz val="16"/>
        <rFont val="宋体"/>
        <family val="0"/>
      </rPr>
      <t>一、利润收入</t>
    </r>
  </si>
  <si>
    <r>
      <rPr>
        <sz val="16"/>
        <rFont val="宋体"/>
        <family val="0"/>
      </rPr>
      <t>一、解决历史遗留问题及改革成本支出</t>
    </r>
  </si>
  <si>
    <r>
      <rPr>
        <sz val="16"/>
        <rFont val="宋体"/>
        <family val="0"/>
      </rPr>
      <t>二、股利、股息收入</t>
    </r>
  </si>
  <si>
    <r>
      <rPr>
        <sz val="16"/>
        <rFont val="宋体"/>
        <family val="0"/>
      </rPr>
      <t>二、国有企业资本金注入</t>
    </r>
  </si>
  <si>
    <r>
      <rPr>
        <sz val="16"/>
        <rFont val="宋体"/>
        <family val="0"/>
      </rPr>
      <t>三、产权转让收入</t>
    </r>
  </si>
  <si>
    <r>
      <rPr>
        <sz val="16"/>
        <rFont val="宋体"/>
        <family val="0"/>
      </rPr>
      <t>三、国有企业政策性补贴</t>
    </r>
  </si>
  <si>
    <r>
      <rPr>
        <sz val="16"/>
        <rFont val="宋体"/>
        <family val="0"/>
      </rPr>
      <t>四、清算收入</t>
    </r>
  </si>
  <si>
    <r>
      <rPr>
        <sz val="16"/>
        <rFont val="宋体"/>
        <family val="0"/>
      </rPr>
      <t>四、其他国有资本经营预算支出</t>
    </r>
  </si>
  <si>
    <r>
      <rPr>
        <sz val="16"/>
        <rFont val="宋体"/>
        <family val="0"/>
      </rPr>
      <t>五、其他国有资本经营收入</t>
    </r>
  </si>
  <si>
    <r>
      <rPr>
        <b/>
        <sz val="16"/>
        <rFont val="宋体"/>
        <family val="0"/>
      </rPr>
      <t>本年收入合计</t>
    </r>
  </si>
  <si>
    <r>
      <rPr>
        <b/>
        <sz val="16"/>
        <rFont val="宋体"/>
        <family val="0"/>
      </rPr>
      <t>本年支出合计</t>
    </r>
  </si>
  <si>
    <r>
      <rPr>
        <sz val="16"/>
        <rFont val="宋体"/>
        <family val="0"/>
      </rPr>
      <t>国有资本经营预算转移支付收入</t>
    </r>
  </si>
  <si>
    <r>
      <rPr>
        <sz val="16"/>
        <rFont val="宋体"/>
        <family val="0"/>
      </rPr>
      <t>国有资本经营预算转移支付支出</t>
    </r>
  </si>
  <si>
    <r>
      <rPr>
        <sz val="16"/>
        <rFont val="宋体"/>
        <family val="0"/>
      </rPr>
      <t>上解收入</t>
    </r>
  </si>
  <si>
    <r>
      <rPr>
        <sz val="16"/>
        <rFont val="宋体"/>
        <family val="0"/>
      </rPr>
      <t>上解支出</t>
    </r>
  </si>
  <si>
    <r>
      <rPr>
        <sz val="16"/>
        <rFont val="宋体"/>
        <family val="0"/>
      </rPr>
      <t>上年结余收入</t>
    </r>
  </si>
  <si>
    <r>
      <rPr>
        <sz val="16"/>
        <rFont val="宋体"/>
        <family val="0"/>
      </rPr>
      <t>调出资金</t>
    </r>
  </si>
  <si>
    <r>
      <rPr>
        <sz val="16"/>
        <rFont val="宋体"/>
        <family val="0"/>
      </rPr>
      <t>年终结余</t>
    </r>
  </si>
  <si>
    <r>
      <rPr>
        <b/>
        <sz val="16"/>
        <rFont val="宋体"/>
        <family val="0"/>
      </rPr>
      <t>收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总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计</t>
    </r>
  </si>
  <si>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总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计</t>
    </r>
  </si>
  <si>
    <r>
      <rPr>
        <sz val="20"/>
        <rFont val="方正小标宋简体"/>
        <family val="0"/>
      </rPr>
      <t>（十一）驻马店市</t>
    </r>
    <r>
      <rPr>
        <sz val="20"/>
        <rFont val="Times New Roman"/>
        <family val="1"/>
      </rPr>
      <t>2024</t>
    </r>
    <r>
      <rPr>
        <sz val="20"/>
        <rFont val="方正小标宋简体"/>
        <family val="0"/>
      </rPr>
      <t>年市级社会保险基金收入预算表</t>
    </r>
  </si>
  <si>
    <r>
      <t>科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目</t>
    </r>
  </si>
  <si>
    <r>
      <t>预算数为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完成数的</t>
    </r>
    <r>
      <rPr>
        <sz val="14"/>
        <rFont val="Times New Roman"/>
        <family val="1"/>
      </rPr>
      <t>%</t>
    </r>
  </si>
  <si>
    <r>
      <t>其中</t>
    </r>
    <r>
      <rPr>
        <sz val="14"/>
        <rFont val="Times New Roman"/>
        <family val="1"/>
      </rPr>
      <t>:</t>
    </r>
    <r>
      <rPr>
        <sz val="14"/>
        <rFont val="宋体"/>
        <family val="0"/>
      </rPr>
      <t>开发区</t>
    </r>
  </si>
  <si>
    <r>
      <t>2024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预算</t>
    </r>
  </si>
  <si>
    <r>
      <t>合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计</t>
    </r>
  </si>
  <si>
    <t>机关事业单位基本养老保险基金</t>
  </si>
  <si>
    <t>城镇职工基本医疗保险基金</t>
  </si>
  <si>
    <t>城乡居民基本医疗保险</t>
  </si>
  <si>
    <t>工伤保险基金</t>
  </si>
  <si>
    <t>失业保险基金</t>
  </si>
  <si>
    <t>注：示范区、高新区情况统一反映在驿城区社会保险基金收支预算</t>
  </si>
  <si>
    <r>
      <rPr>
        <sz val="20"/>
        <rFont val="方正小标宋简体"/>
        <family val="0"/>
      </rPr>
      <t>（十二）驻马店市</t>
    </r>
    <r>
      <rPr>
        <sz val="20"/>
        <rFont val="Times New Roman"/>
        <family val="1"/>
      </rPr>
      <t>2024</t>
    </r>
    <r>
      <rPr>
        <sz val="20"/>
        <rFont val="方正小标宋简体"/>
        <family val="0"/>
      </rPr>
      <t>年市级社会保险基金支出预算表</t>
    </r>
  </si>
  <si>
    <r>
      <rPr>
        <sz val="14"/>
        <rFont val="宋体"/>
        <family val="0"/>
      </rPr>
      <t>编报单位：市财政局</t>
    </r>
  </si>
  <si>
    <r>
      <t>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目</t>
    </r>
  </si>
  <si>
    <r>
      <t>2023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完成数</t>
    </r>
  </si>
  <si>
    <r>
      <t>预算数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为完成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数的</t>
    </r>
    <r>
      <rPr>
        <sz val="11"/>
        <rFont val="Times New Roman"/>
        <family val="1"/>
      </rPr>
      <t>%</t>
    </r>
  </si>
  <si>
    <r>
      <t>其中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开发区</t>
    </r>
  </si>
  <si>
    <r>
      <t>2024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预算</t>
    </r>
  </si>
  <si>
    <r>
      <rPr>
        <b/>
        <sz val="14"/>
        <rFont val="宋体"/>
        <family val="0"/>
      </rPr>
      <t>合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计</t>
    </r>
  </si>
  <si>
    <r>
      <rPr>
        <b/>
        <sz val="14"/>
        <rFont val="宋体"/>
        <family val="0"/>
      </rPr>
      <t>一、市级社会保险基金支出</t>
    </r>
  </si>
  <si>
    <r>
      <rPr>
        <sz val="14"/>
        <rFont val="宋体"/>
        <family val="0"/>
      </rPr>
      <t>机关事业单位基本养老保险基金</t>
    </r>
  </si>
  <si>
    <r>
      <rPr>
        <sz val="14"/>
        <rFont val="宋体"/>
        <family val="0"/>
      </rPr>
      <t>城镇职工基本医疗保险基金</t>
    </r>
  </si>
  <si>
    <r>
      <rPr>
        <sz val="14"/>
        <rFont val="宋体"/>
        <family val="0"/>
      </rPr>
      <t>城乡居民基本医疗保险</t>
    </r>
  </si>
  <si>
    <r>
      <rPr>
        <sz val="14"/>
        <rFont val="宋体"/>
        <family val="0"/>
      </rPr>
      <t>工伤保险基金</t>
    </r>
  </si>
  <si>
    <r>
      <rPr>
        <sz val="14"/>
        <rFont val="宋体"/>
        <family val="0"/>
      </rPr>
      <t>失业保险基金</t>
    </r>
  </si>
  <si>
    <r>
      <rPr>
        <b/>
        <sz val="14"/>
        <rFont val="宋体"/>
        <family val="0"/>
      </rPr>
      <t>二、结余资金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</si>
</sst>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_ "/>
    <numFmt numFmtId="181" formatCode="0.0_ "/>
    <numFmt numFmtId="182" formatCode="#,##0_ "/>
    <numFmt numFmtId="183" formatCode="0.0"/>
    <numFmt numFmtId="184" formatCode="0_);[Red]\(0\)"/>
    <numFmt numFmtId="185" formatCode="#,##0.00_ "/>
    <numFmt numFmtId="186" formatCode="0.00_ "/>
    <numFmt numFmtId="187" formatCode="0;[Red]0"/>
  </numFmts>
  <fonts count="81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2"/>
      <name val="宋体"/>
      <family val="0"/>
    </font>
    <font>
      <sz val="24"/>
      <name val="方正小标宋简体"/>
      <family val="0"/>
    </font>
    <font>
      <sz val="24"/>
      <name val="Times New Roman"/>
      <family val="1"/>
    </font>
    <font>
      <sz val="12"/>
      <name val="Times New Roman"/>
      <family val="1"/>
    </font>
    <font>
      <sz val="28"/>
      <name val="方正小标宋简体"/>
      <family val="0"/>
    </font>
    <font>
      <sz val="28"/>
      <name val="Times New Roman"/>
      <family val="1"/>
    </font>
    <font>
      <sz val="15"/>
      <name val="宋体"/>
      <family val="0"/>
    </font>
    <font>
      <sz val="15"/>
      <name val="Times New Roman"/>
      <family val="1"/>
    </font>
    <font>
      <b/>
      <sz val="15"/>
      <name val="宋体"/>
      <family val="0"/>
    </font>
    <font>
      <sz val="35"/>
      <name val="方正小标宋简体"/>
      <family val="0"/>
    </font>
    <font>
      <sz val="35"/>
      <name val="Times New Roman"/>
      <family val="1"/>
    </font>
    <font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1"/>
      <name val="宋体"/>
      <family val="0"/>
    </font>
    <font>
      <b/>
      <sz val="18"/>
      <name val="宋体"/>
      <family val="0"/>
    </font>
    <font>
      <sz val="16"/>
      <name val="仿宋_GB2312"/>
      <family val="3"/>
    </font>
    <font>
      <sz val="40"/>
      <name val="方正小标宋简体"/>
      <family val="0"/>
    </font>
    <font>
      <sz val="40"/>
      <name val="Times New Roman"/>
      <family val="1"/>
    </font>
    <font>
      <sz val="18"/>
      <name val="宋体"/>
      <family val="0"/>
    </font>
    <font>
      <b/>
      <sz val="16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20"/>
      <name val="方正小标宋简体"/>
      <family val="0"/>
    </font>
    <font>
      <sz val="22"/>
      <name val="方正小标宋简体"/>
      <family val="0"/>
    </font>
    <font>
      <sz val="16"/>
      <color indexed="8"/>
      <name val="宋体"/>
      <family val="0"/>
    </font>
    <font>
      <b/>
      <sz val="18"/>
      <name val="Times New Roman"/>
      <family val="1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 Light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60" fillId="2" borderId="0" applyNumberFormat="0" applyBorder="0" applyAlignment="0" applyProtection="0"/>
    <xf numFmtId="0" fontId="6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4" borderId="0" applyNumberFormat="0" applyBorder="0" applyAlignment="0" applyProtection="0"/>
    <xf numFmtId="0" fontId="62" fillId="5" borderId="0" applyNumberFormat="0" applyBorder="0" applyAlignment="0" applyProtection="0"/>
    <xf numFmtId="178" fontId="0" fillId="0" borderId="0" applyFont="0" applyFill="0" applyBorder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63" fillId="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63" fillId="9" borderId="0" applyNumberFormat="0" applyBorder="0" applyAlignment="0" applyProtection="0"/>
    <xf numFmtId="0" fontId="66" fillId="0" borderId="5" applyNumberFormat="0" applyFill="0" applyAlignment="0" applyProtection="0"/>
    <xf numFmtId="0" fontId="63" fillId="10" borderId="0" applyNumberFormat="0" applyBorder="0" applyAlignment="0" applyProtection="0"/>
    <xf numFmtId="0" fontId="72" fillId="11" borderId="6" applyNumberFormat="0" applyAlignment="0" applyProtection="0"/>
    <xf numFmtId="0" fontId="73" fillId="11" borderId="1" applyNumberFormat="0" applyAlignment="0" applyProtection="0"/>
    <xf numFmtId="0" fontId="74" fillId="12" borderId="7" applyNumberFormat="0" applyAlignment="0" applyProtection="0"/>
    <xf numFmtId="0" fontId="60" fillId="13" borderId="0" applyNumberFormat="0" applyBorder="0" applyAlignment="0" applyProtection="0"/>
    <xf numFmtId="0" fontId="63" fillId="14" borderId="0" applyNumberFormat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15" borderId="0" applyNumberFormat="0" applyBorder="0" applyAlignment="0" applyProtection="0"/>
    <xf numFmtId="0" fontId="78" fillId="16" borderId="0" applyNumberFormat="0" applyBorder="0" applyAlignment="0" applyProtection="0"/>
    <xf numFmtId="0" fontId="60" fillId="17" borderId="0" applyNumberFormat="0" applyBorder="0" applyAlignment="0" applyProtection="0"/>
    <xf numFmtId="0" fontId="63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60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3" fillId="27" borderId="0" applyNumberFormat="0" applyBorder="0" applyAlignment="0" applyProtection="0"/>
    <xf numFmtId="0" fontId="60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0" fillId="31" borderId="0" applyNumberFormat="0" applyBorder="0" applyAlignment="0" applyProtection="0"/>
    <xf numFmtId="0" fontId="6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9">
    <xf numFmtId="0" fontId="0" fillId="0" borderId="0" xfId="0" applyAlignment="1">
      <alignment vertical="center"/>
    </xf>
    <xf numFmtId="0" fontId="0" fillId="0" borderId="0" xfId="74" applyFont="1" applyFill="1">
      <alignment vertical="center"/>
      <protection/>
    </xf>
    <xf numFmtId="180" fontId="0" fillId="0" borderId="0" xfId="74" applyNumberFormat="1" applyFont="1" applyFill="1">
      <alignment vertical="center"/>
      <protection/>
    </xf>
    <xf numFmtId="181" fontId="0" fillId="0" borderId="0" xfId="74" applyNumberFormat="1" applyFont="1" applyFill="1">
      <alignment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3" fillId="0" borderId="0" xfId="74" applyFont="1" applyFill="1" applyAlignment="1">
      <alignment horizontal="center" vertical="center"/>
      <protection/>
    </xf>
    <xf numFmtId="0" fontId="4" fillId="0" borderId="0" xfId="74" applyFont="1" applyFill="1" applyAlignment="1">
      <alignment vertical="center"/>
      <protection/>
    </xf>
    <xf numFmtId="180" fontId="4" fillId="0" borderId="0" xfId="74" applyNumberFormat="1" applyFont="1" applyFill="1" applyAlignment="1">
      <alignment vertical="center"/>
      <protection/>
    </xf>
    <xf numFmtId="0" fontId="4" fillId="0" borderId="10" xfId="74" applyFont="1" applyFill="1" applyBorder="1" applyAlignment="1">
      <alignment horizontal="right" vertical="center"/>
      <protection/>
    </xf>
    <xf numFmtId="0" fontId="1" fillId="0" borderId="11" xfId="74" applyFont="1" applyFill="1" applyBorder="1" applyAlignment="1">
      <alignment horizontal="center" vertical="center"/>
      <protection/>
    </xf>
    <xf numFmtId="180" fontId="5" fillId="0" borderId="12" xfId="74" applyNumberFormat="1" applyFont="1" applyFill="1" applyBorder="1" applyAlignment="1">
      <alignment horizontal="center" vertical="center" wrapText="1"/>
      <protection/>
    </xf>
    <xf numFmtId="0" fontId="1" fillId="0" borderId="12" xfId="74" applyFont="1" applyFill="1" applyBorder="1" applyAlignment="1">
      <alignment horizontal="center" vertical="center" wrapText="1"/>
      <protection/>
    </xf>
    <xf numFmtId="0" fontId="5" fillId="0" borderId="11" xfId="74" applyFont="1" applyFill="1" applyBorder="1" applyAlignment="1">
      <alignment horizontal="center" vertical="center"/>
      <protection/>
    </xf>
    <xf numFmtId="180" fontId="5" fillId="0" borderId="13" xfId="74" applyNumberFormat="1" applyFont="1" applyFill="1" applyBorder="1" applyAlignment="1">
      <alignment horizontal="center" vertical="center" wrapText="1"/>
      <protection/>
    </xf>
    <xf numFmtId="0" fontId="5" fillId="0" borderId="13" xfId="74" applyFont="1" applyFill="1" applyBorder="1" applyAlignment="1">
      <alignment horizontal="center" vertical="center" wrapText="1"/>
      <protection/>
    </xf>
    <xf numFmtId="180" fontId="5" fillId="0" borderId="11" xfId="74" applyNumberFormat="1" applyFont="1" applyFill="1" applyBorder="1" applyAlignment="1">
      <alignment horizontal="center" vertical="center" wrapText="1"/>
      <protection/>
    </xf>
    <xf numFmtId="181" fontId="1" fillId="0" borderId="11" xfId="74" applyNumberFormat="1" applyFont="1" applyFill="1" applyBorder="1" applyAlignment="1">
      <alignment horizontal="center" vertical="center" wrapText="1"/>
      <protection/>
    </xf>
    <xf numFmtId="0" fontId="6" fillId="0" borderId="11" xfId="74" applyFont="1" applyFill="1" applyBorder="1" applyAlignment="1">
      <alignment horizontal="left" vertical="center"/>
      <protection/>
    </xf>
    <xf numFmtId="180" fontId="6" fillId="0" borderId="11" xfId="74" applyNumberFormat="1" applyFont="1" applyFill="1" applyBorder="1" applyAlignment="1">
      <alignment horizontal="right" vertical="center"/>
      <protection/>
    </xf>
    <xf numFmtId="181" fontId="6" fillId="0" borderId="11" xfId="74" applyNumberFormat="1" applyFont="1" applyFill="1" applyBorder="1" applyAlignment="1">
      <alignment horizontal="right" vertical="center"/>
      <protection/>
    </xf>
    <xf numFmtId="0" fontId="6" fillId="0" borderId="11" xfId="74" applyFont="1" applyFill="1" applyBorder="1" applyAlignment="1">
      <alignment horizontal="left" vertical="center"/>
      <protection/>
    </xf>
    <xf numFmtId="180" fontId="6" fillId="0" borderId="13" xfId="74" applyNumberFormat="1" applyFont="1" applyFill="1" applyBorder="1" applyAlignment="1">
      <alignment horizontal="right" vertical="center"/>
      <protection/>
    </xf>
    <xf numFmtId="180" fontId="4" fillId="0" borderId="11" xfId="35" applyNumberFormat="1" applyFont="1" applyFill="1" applyBorder="1" applyAlignment="1">
      <alignment horizontal="left" vertical="center" wrapText="1"/>
      <protection/>
    </xf>
    <xf numFmtId="180" fontId="4" fillId="0" borderId="13" xfId="74" applyNumberFormat="1" applyFont="1" applyFill="1" applyBorder="1" applyAlignment="1">
      <alignment horizontal="right" vertical="center"/>
      <protection/>
    </xf>
    <xf numFmtId="181" fontId="4" fillId="0" borderId="11" xfId="74" applyNumberFormat="1" applyFont="1" applyFill="1" applyBorder="1" applyAlignment="1">
      <alignment horizontal="right" vertical="center"/>
      <protection/>
    </xf>
    <xf numFmtId="0" fontId="4" fillId="0" borderId="11" xfId="0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4" fillId="0" borderId="0" xfId="74" applyNumberFormat="1" applyFont="1" applyFill="1" applyAlignment="1">
      <alignment horizontal="right" vertical="center"/>
      <protection/>
    </xf>
    <xf numFmtId="0" fontId="4" fillId="0" borderId="11" xfId="0" applyFont="1" applyFill="1" applyBorder="1" applyAlignment="1">
      <alignment horizontal="right" vertical="center"/>
    </xf>
    <xf numFmtId="180" fontId="4" fillId="0" borderId="11" xfId="35" applyNumberFormat="1" applyFont="1" applyFill="1" applyBorder="1" applyAlignment="1">
      <alignment horizontal="right" vertical="center" wrapText="1"/>
      <protection/>
    </xf>
    <xf numFmtId="0" fontId="6" fillId="0" borderId="11" xfId="35" applyFont="1" applyFill="1" applyBorder="1" applyAlignment="1">
      <alignment horizontal="left" vertical="center"/>
      <protection/>
    </xf>
    <xf numFmtId="9" fontId="0" fillId="0" borderId="0" xfId="74" applyNumberFormat="1" applyFont="1" applyFill="1">
      <alignment vertical="center"/>
      <protection/>
    </xf>
    <xf numFmtId="0" fontId="7" fillId="0" borderId="0" xfId="74" applyFont="1" applyFill="1" applyAlignment="1">
      <alignment vertical="center"/>
      <protection/>
    </xf>
    <xf numFmtId="0" fontId="7" fillId="0" borderId="10" xfId="74" applyFont="1" applyFill="1" applyBorder="1" applyAlignment="1">
      <alignment horizontal="right" vertical="center"/>
      <protection/>
    </xf>
    <xf numFmtId="0" fontId="7" fillId="0" borderId="11" xfId="74" applyFont="1" applyFill="1" applyBorder="1" applyAlignment="1">
      <alignment horizontal="center" vertical="center"/>
      <protection/>
    </xf>
    <xf numFmtId="180" fontId="4" fillId="0" borderId="12" xfId="74" applyNumberFormat="1" applyFont="1" applyFill="1" applyBorder="1" applyAlignment="1">
      <alignment horizontal="center" vertical="center" wrapText="1"/>
      <protection/>
    </xf>
    <xf numFmtId="0" fontId="7" fillId="0" borderId="12" xfId="74" applyFont="1" applyFill="1" applyBorder="1" applyAlignment="1">
      <alignment horizontal="center" vertical="center" wrapText="1"/>
      <protection/>
    </xf>
    <xf numFmtId="0" fontId="4" fillId="0" borderId="11" xfId="74" applyFont="1" applyFill="1" applyBorder="1" applyAlignment="1">
      <alignment horizontal="center" vertical="center"/>
      <protection/>
    </xf>
    <xf numFmtId="180" fontId="4" fillId="0" borderId="13" xfId="74" applyNumberFormat="1" applyFont="1" applyFill="1" applyBorder="1" applyAlignment="1">
      <alignment horizontal="center" vertical="center" wrapText="1"/>
      <protection/>
    </xf>
    <xf numFmtId="0" fontId="4" fillId="0" borderId="13" xfId="74" applyFont="1" applyFill="1" applyBorder="1" applyAlignment="1">
      <alignment horizontal="center" vertical="center" wrapText="1"/>
      <protection/>
    </xf>
    <xf numFmtId="180" fontId="4" fillId="0" borderId="11" xfId="74" applyNumberFormat="1" applyFont="1" applyFill="1" applyBorder="1" applyAlignment="1">
      <alignment horizontal="center" vertical="center" wrapText="1"/>
      <protection/>
    </xf>
    <xf numFmtId="181" fontId="7" fillId="0" borderId="11" xfId="74" applyNumberFormat="1" applyFont="1" applyFill="1" applyBorder="1" applyAlignment="1">
      <alignment horizontal="center" vertical="center" wrapText="1"/>
      <protection/>
    </xf>
    <xf numFmtId="0" fontId="8" fillId="0" borderId="11" xfId="74" applyFont="1" applyFill="1" applyBorder="1" applyAlignment="1">
      <alignment horizontal="left" vertical="center"/>
      <protection/>
    </xf>
    <xf numFmtId="180" fontId="6" fillId="0" borderId="11" xfId="72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180" fontId="4" fillId="0" borderId="11" xfId="7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80" fontId="7" fillId="0" borderId="11" xfId="35" applyNumberFormat="1" applyFont="1" applyFill="1" applyBorder="1" applyAlignment="1">
      <alignment horizontal="left" vertical="center" wrapText="1"/>
      <protection/>
    </xf>
    <xf numFmtId="180" fontId="4" fillId="0" borderId="11" xfId="72" applyNumberFormat="1" applyFont="1" applyFill="1" applyBorder="1" applyAlignment="1">
      <alignment horizontal="center" vertical="center"/>
    </xf>
    <xf numFmtId="181" fontId="4" fillId="0" borderId="11" xfId="74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1" fontId="4" fillId="0" borderId="11" xfId="74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7" fillId="0" borderId="0" xfId="74" applyFont="1" applyFill="1" applyAlignment="1">
      <alignment horizontal="left" vertical="center"/>
      <protection/>
    </xf>
    <xf numFmtId="180" fontId="4" fillId="0" borderId="0" xfId="74" applyNumberFormat="1" applyFont="1" applyFill="1" applyAlignment="1">
      <alignment horizontal="center" vertical="center"/>
      <protection/>
    </xf>
    <xf numFmtId="0" fontId="4" fillId="0" borderId="0" xfId="74" applyFont="1" applyFill="1" applyAlignment="1">
      <alignment horizontal="center" vertical="center"/>
      <protection/>
    </xf>
    <xf numFmtId="181" fontId="4" fillId="0" borderId="0" xfId="74" applyNumberFormat="1" applyFont="1" applyFill="1" applyAlignment="1">
      <alignment horizontal="center" vertical="center"/>
      <protection/>
    </xf>
    <xf numFmtId="180" fontId="4" fillId="0" borderId="11" xfId="74" applyNumberFormat="1" applyFont="1" applyFill="1" applyBorder="1" applyAlignment="1">
      <alignment horizontal="right" vertical="center"/>
      <protection/>
    </xf>
    <xf numFmtId="182" fontId="9" fillId="0" borderId="11" xfId="35" applyNumberFormat="1" applyFont="1" applyFill="1" applyBorder="1" applyAlignment="1">
      <alignment horizontal="center" vertical="center" wrapText="1"/>
      <protection/>
    </xf>
    <xf numFmtId="180" fontId="4" fillId="0" borderId="11" xfId="74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right" vertical="center" wrapText="1"/>
    </xf>
    <xf numFmtId="180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 applyProtection="1">
      <alignment horizontal="left" vertical="center"/>
      <protection/>
    </xf>
    <xf numFmtId="1" fontId="4" fillId="0" borderId="11" xfId="0" applyNumberFormat="1" applyFont="1" applyFill="1" applyBorder="1" applyAlignment="1">
      <alignment horizontal="right" vertical="center"/>
    </xf>
    <xf numFmtId="3" fontId="21" fillId="0" borderId="11" xfId="0" applyNumberFormat="1" applyFont="1" applyFill="1" applyBorder="1" applyAlignment="1" applyProtection="1">
      <alignment horizontal="left" vertical="center" wrapText="1"/>
      <protection/>
    </xf>
    <xf numFmtId="3" fontId="21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right" vertical="center"/>
      <protection locked="0"/>
    </xf>
    <xf numFmtId="3" fontId="20" fillId="0" borderId="11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1" fontId="21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81" fontId="6" fillId="0" borderId="11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181" fontId="4" fillId="0" borderId="11" xfId="0" applyNumberFormat="1" applyFont="1" applyFill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83" fontId="6" fillId="0" borderId="11" xfId="0" applyNumberFormat="1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81" fontId="6" fillId="0" borderId="11" xfId="0" applyNumberFormat="1" applyFont="1" applyFill="1" applyBorder="1" applyAlignment="1">
      <alignment horizontal="right" vertical="center"/>
    </xf>
    <xf numFmtId="184" fontId="6" fillId="0" borderId="11" xfId="0" applyNumberFormat="1" applyFont="1" applyFill="1" applyBorder="1" applyAlignment="1">
      <alignment horizontal="right" vertical="center"/>
    </xf>
    <xf numFmtId="0" fontId="4" fillId="0" borderId="11" xfId="16" applyFont="1" applyFill="1" applyBorder="1" applyAlignment="1">
      <alignment horizontal="left" vertical="center"/>
      <protection/>
    </xf>
    <xf numFmtId="181" fontId="4" fillId="0" borderId="11" xfId="0" applyNumberFormat="1" applyFont="1" applyFill="1" applyBorder="1" applyAlignment="1">
      <alignment horizontal="right" vertical="center"/>
    </xf>
    <xf numFmtId="184" fontId="4" fillId="0" borderId="11" xfId="0" applyNumberFormat="1" applyFont="1" applyFill="1" applyBorder="1" applyAlignment="1">
      <alignment horizontal="right" vertical="center"/>
    </xf>
    <xf numFmtId="184" fontId="4" fillId="0" borderId="11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>
      <alignment horizontal="right" vertical="center"/>
    </xf>
    <xf numFmtId="0" fontId="79" fillId="0" borderId="1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4" fillId="0" borderId="11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right" vertical="center"/>
    </xf>
    <xf numFmtId="181" fontId="12" fillId="0" borderId="11" xfId="0" applyNumberFormat="1" applyFont="1" applyFill="1" applyBorder="1" applyAlignment="1">
      <alignment horizontal="right" vertical="center"/>
    </xf>
    <xf numFmtId="180" fontId="12" fillId="0" borderId="11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right" vertical="center"/>
    </xf>
    <xf numFmtId="181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 applyProtection="1">
      <alignment horizontal="right" vertical="center"/>
      <protection locked="0"/>
    </xf>
    <xf numFmtId="0" fontId="34" fillId="0" borderId="11" xfId="16" applyFont="1" applyFill="1" applyBorder="1" applyAlignment="1">
      <alignment horizontal="center" vertical="center" wrapText="1"/>
      <protection/>
    </xf>
    <xf numFmtId="180" fontId="11" fillId="0" borderId="11" xfId="0" applyNumberFormat="1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185" fontId="12" fillId="0" borderId="11" xfId="0" applyNumberFormat="1" applyFont="1" applyFill="1" applyBorder="1" applyAlignment="1">
      <alignment horizontal="right" vertical="center"/>
    </xf>
    <xf numFmtId="186" fontId="12" fillId="0" borderId="11" xfId="0" applyNumberFormat="1" applyFont="1" applyFill="1" applyBorder="1" applyAlignment="1">
      <alignment horizontal="right" vertical="center"/>
    </xf>
    <xf numFmtId="180" fontId="12" fillId="0" borderId="11" xfId="74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180" fontId="12" fillId="0" borderId="11" xfId="0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right" vertical="center"/>
    </xf>
    <xf numFmtId="180" fontId="11" fillId="0" borderId="12" xfId="0" applyNumberFormat="1" applyFont="1" applyFill="1" applyBorder="1" applyAlignment="1">
      <alignment horizontal="right"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11" fillId="0" borderId="11" xfId="69" applyFont="1" applyFill="1" applyBorder="1" applyAlignment="1">
      <alignment horizontal="right" vertical="center"/>
      <protection/>
    </xf>
    <xf numFmtId="184" fontId="12" fillId="0" borderId="11" xfId="0" applyNumberFormat="1" applyFont="1" applyFill="1" applyBorder="1" applyAlignment="1">
      <alignment horizontal="right" vertical="center"/>
    </xf>
    <xf numFmtId="181" fontId="12" fillId="0" borderId="12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3" fillId="0" borderId="0" xfId="16" applyFont="1" applyFill="1" applyAlignment="1">
      <alignment horizontal="center"/>
      <protection/>
    </xf>
    <xf numFmtId="0" fontId="17" fillId="0" borderId="0" xfId="16" applyFont="1" applyFill="1" applyAlignment="1">
      <alignment horizontal="center"/>
      <protection/>
    </xf>
    <xf numFmtId="0" fontId="17" fillId="0" borderId="0" xfId="16" applyFont="1" applyFill="1" applyAlignment="1">
      <alignment horizontal="left"/>
      <protection/>
    </xf>
    <xf numFmtId="31" fontId="17" fillId="0" borderId="10" xfId="16" applyNumberFormat="1" applyFont="1" applyFill="1" applyBorder="1" applyAlignment="1">
      <alignment horizontal="center"/>
      <protection/>
    </xf>
    <xf numFmtId="0" fontId="17" fillId="0" borderId="0" xfId="16" applyFont="1" applyFill="1" applyBorder="1" applyAlignment="1">
      <alignment horizontal="right"/>
      <protection/>
    </xf>
    <xf numFmtId="0" fontId="17" fillId="0" borderId="12" xfId="16" applyFont="1" applyFill="1" applyBorder="1" applyAlignment="1">
      <alignment horizontal="center" vertical="center"/>
      <protection/>
    </xf>
    <xf numFmtId="0" fontId="0" fillId="0" borderId="12" xfId="16" applyFont="1" applyFill="1" applyBorder="1" applyAlignment="1">
      <alignment horizontal="center" vertical="center" wrapText="1"/>
      <protection/>
    </xf>
    <xf numFmtId="0" fontId="0" fillId="0" borderId="12" xfId="16" applyFont="1" applyFill="1" applyBorder="1" applyAlignment="1">
      <alignment horizontal="center" vertical="center" wrapText="1"/>
      <protection/>
    </xf>
    <xf numFmtId="0" fontId="0" fillId="0" borderId="18" xfId="16" applyFont="1" applyFill="1" applyBorder="1" applyAlignment="1">
      <alignment horizontal="center" vertical="center" wrapText="1"/>
      <protection/>
    </xf>
    <xf numFmtId="0" fontId="17" fillId="0" borderId="17" xfId="16" applyFont="1" applyFill="1" applyBorder="1" applyAlignment="1">
      <alignment horizontal="center" vertical="center"/>
      <protection/>
    </xf>
    <xf numFmtId="0" fontId="0" fillId="0" borderId="17" xfId="16" applyFont="1" applyFill="1" applyBorder="1" applyAlignment="1">
      <alignment horizontal="center" vertical="center" wrapText="1"/>
      <protection/>
    </xf>
    <xf numFmtId="0" fontId="0" fillId="0" borderId="17" xfId="16" applyFont="1" applyFill="1" applyBorder="1" applyAlignment="1">
      <alignment horizontal="center" vertical="center" wrapText="1"/>
      <protection/>
    </xf>
    <xf numFmtId="0" fontId="0" fillId="0" borderId="19" xfId="16" applyFont="1" applyFill="1" applyBorder="1" applyAlignment="1">
      <alignment horizontal="center" vertical="center" wrapText="1"/>
      <protection/>
    </xf>
    <xf numFmtId="0" fontId="17" fillId="0" borderId="13" xfId="16" applyFont="1" applyFill="1" applyBorder="1" applyAlignment="1">
      <alignment horizontal="center" vertical="center"/>
      <protection/>
    </xf>
    <xf numFmtId="0" fontId="0" fillId="0" borderId="13" xfId="16" applyFont="1" applyFill="1" applyBorder="1" applyAlignment="1">
      <alignment horizontal="center" vertical="center" wrapText="1"/>
      <protection/>
    </xf>
    <xf numFmtId="0" fontId="0" fillId="0" borderId="13" xfId="16" applyFont="1" applyFill="1" applyBorder="1" applyAlignment="1">
      <alignment horizontal="center" vertical="center" wrapText="1"/>
      <protection/>
    </xf>
    <xf numFmtId="0" fontId="0" fillId="0" borderId="20" xfId="16" applyFont="1" applyFill="1" applyBorder="1" applyAlignment="1">
      <alignment horizontal="center" vertical="center" wrapText="1"/>
      <protection/>
    </xf>
    <xf numFmtId="0" fontId="35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right" vertical="center"/>
    </xf>
    <xf numFmtId="181" fontId="35" fillId="0" borderId="11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vertical="center"/>
    </xf>
    <xf numFmtId="0" fontId="17" fillId="0" borderId="11" xfId="16" applyFont="1" applyFill="1" applyBorder="1" applyAlignment="1">
      <alignment horizontal="left" vertical="center"/>
      <protection/>
    </xf>
    <xf numFmtId="187" fontId="17" fillId="0" borderId="11" xfId="16" applyNumberFormat="1" applyFont="1" applyFill="1" applyBorder="1" applyAlignment="1" applyProtection="1">
      <alignment horizontal="right" vertical="center"/>
      <protection locked="0"/>
    </xf>
    <xf numFmtId="181" fontId="17" fillId="0" borderId="11" xfId="0" applyNumberFormat="1" applyFont="1" applyFill="1" applyBorder="1" applyAlignment="1">
      <alignment horizontal="right" vertical="center"/>
    </xf>
    <xf numFmtId="0" fontId="35" fillId="0" borderId="11" xfId="16" applyFont="1" applyFill="1" applyBorder="1" applyAlignment="1">
      <alignment horizontal="left" vertical="center"/>
      <protection/>
    </xf>
    <xf numFmtId="187" fontId="35" fillId="0" borderId="11" xfId="16" applyNumberFormat="1" applyFont="1" applyFill="1" applyBorder="1" applyAlignment="1" applyProtection="1">
      <alignment horizontal="right" vertical="center"/>
      <protection locked="0"/>
    </xf>
    <xf numFmtId="0" fontId="35" fillId="0" borderId="11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7" fillId="0" borderId="0" xfId="16" applyFont="1" applyFill="1" applyAlignment="1">
      <alignment horizontal="center"/>
      <protection/>
    </xf>
    <xf numFmtId="14" fontId="17" fillId="0" borderId="10" xfId="16" applyNumberFormat="1" applyFont="1" applyFill="1" applyBorder="1" applyAlignment="1">
      <alignment horizontal="center"/>
      <protection/>
    </xf>
    <xf numFmtId="0" fontId="0" fillId="0" borderId="17" xfId="16" applyFont="1" applyFill="1" applyBorder="1" applyAlignment="1">
      <alignment horizontal="center" vertical="center"/>
      <protection/>
    </xf>
    <xf numFmtId="0" fontId="35" fillId="0" borderId="11" xfId="0" applyFont="1" applyFill="1" applyBorder="1" applyAlignment="1">
      <alignment horizontal="right" vertical="center"/>
    </xf>
    <xf numFmtId="180" fontId="35" fillId="0" borderId="11" xfId="0" applyNumberFormat="1" applyFont="1" applyFill="1" applyBorder="1" applyAlignment="1">
      <alignment horizontal="right" vertical="center"/>
    </xf>
    <xf numFmtId="181" fontId="35" fillId="0" borderId="11" xfId="0" applyNumberFormat="1" applyFont="1" applyFill="1" applyBorder="1" applyAlignment="1">
      <alignment horizontal="right" vertical="center"/>
    </xf>
    <xf numFmtId="0" fontId="80" fillId="0" borderId="11" xfId="16" applyFont="1" applyFill="1" applyBorder="1" applyAlignment="1">
      <alignment horizontal="left" vertical="center"/>
      <protection/>
    </xf>
    <xf numFmtId="184" fontId="17" fillId="0" borderId="11" xfId="16" applyNumberFormat="1" applyFont="1" applyFill="1" applyBorder="1" applyAlignment="1" applyProtection="1">
      <alignment horizontal="right" vertical="center"/>
      <protection locked="0"/>
    </xf>
    <xf numFmtId="181" fontId="17" fillId="0" borderId="11" xfId="0" applyNumberFormat="1" applyFont="1" applyFill="1" applyBorder="1" applyAlignment="1">
      <alignment horizontal="right" vertical="center"/>
    </xf>
    <xf numFmtId="0" fontId="14" fillId="0" borderId="14" xfId="16" applyFont="1" applyFill="1" applyBorder="1" applyAlignment="1">
      <alignment horizontal="left" vertical="center"/>
      <protection/>
    </xf>
    <xf numFmtId="184" fontId="35" fillId="0" borderId="11" xfId="16" applyNumberFormat="1" applyFont="1" applyFill="1" applyBorder="1" applyAlignment="1" applyProtection="1">
      <alignment horizontal="right" vertical="center"/>
      <protection locked="0"/>
    </xf>
    <xf numFmtId="0" fontId="35" fillId="0" borderId="14" xfId="16" applyFont="1" applyFill="1" applyBorder="1" applyAlignment="1">
      <alignment horizontal="left" vertical="center"/>
      <protection/>
    </xf>
    <xf numFmtId="0" fontId="35" fillId="0" borderId="14" xfId="0" applyFont="1" applyFill="1" applyBorder="1" applyAlignment="1">
      <alignment horizontal="left" vertical="center"/>
    </xf>
  </cellXfs>
  <cellStyles count="63">
    <cellStyle name="Normal" xfId="0"/>
    <cellStyle name="常规_Sheet8" xfId="15"/>
    <cellStyle name="常规_200601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常规_郑州市11月支出预算调整表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2007地方上报报表12.22" xfId="68"/>
    <cellStyle name="常规 2" xfId="69"/>
    <cellStyle name="常规 5" xfId="70"/>
    <cellStyle name="常规 4" xfId="71"/>
    <cellStyle name="千位分隔 2" xfId="72"/>
    <cellStyle name="常规 11" xfId="73"/>
    <cellStyle name="常规_12-29日省政府常务会议材料附件 2" xfId="74"/>
    <cellStyle name="常规 7" xfId="75"/>
    <cellStyle name="常规 3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5"/>
  <sheetViews>
    <sheetView zoomScaleSheetLayoutView="85" workbookViewId="0" topLeftCell="A1">
      <pane ySplit="7" topLeftCell="A8" activePane="bottomLeft" state="frozen"/>
      <selection pane="bottomLeft" activeCell="I13" sqref="I13"/>
    </sheetView>
  </sheetViews>
  <sheetFormatPr defaultColWidth="8.75390625" defaultRowHeight="14.25"/>
  <cols>
    <col min="1" max="1" width="29.375" style="148" customWidth="1"/>
    <col min="2" max="2" width="10.00390625" style="148" customWidth="1"/>
    <col min="3" max="3" width="10.75390625" style="148" customWidth="1"/>
    <col min="4" max="5" width="11.125" style="148" customWidth="1"/>
    <col min="6" max="6" width="9.625" style="148" bestFit="1" customWidth="1"/>
    <col min="7" max="30" width="9.00390625" style="148" bestFit="1" customWidth="1"/>
    <col min="31" max="253" width="8.75390625" style="148" customWidth="1"/>
    <col min="254" max="16384" width="8.75390625" style="74" customWidth="1"/>
  </cols>
  <sheetData>
    <row r="1" ht="14.25">
      <c r="A1" s="127"/>
    </row>
    <row r="2" spans="1:6" ht="24">
      <c r="A2" s="278" t="s">
        <v>0</v>
      </c>
      <c r="B2" s="278"/>
      <c r="C2" s="278"/>
      <c r="D2" s="278"/>
      <c r="E2" s="278"/>
      <c r="F2" s="278"/>
    </row>
    <row r="3" spans="1:6" ht="23.25">
      <c r="A3" s="278"/>
      <c r="B3" s="278"/>
      <c r="C3" s="278"/>
      <c r="D3" s="278"/>
      <c r="E3" s="278"/>
      <c r="F3" s="278"/>
    </row>
    <row r="4" spans="1:6" ht="19.5" customHeight="1">
      <c r="A4" s="280" t="s">
        <v>1</v>
      </c>
      <c r="B4" s="306"/>
      <c r="C4" s="307"/>
      <c r="D4" s="307"/>
      <c r="E4" s="282" t="s">
        <v>2</v>
      </c>
      <c r="F4" s="282"/>
    </row>
    <row r="5" spans="1:6" ht="15" customHeight="1">
      <c r="A5" s="283"/>
      <c r="B5" s="284" t="s">
        <v>3</v>
      </c>
      <c r="C5" s="285" t="s">
        <v>4</v>
      </c>
      <c r="D5" s="286" t="s">
        <v>5</v>
      </c>
      <c r="E5" s="284" t="s">
        <v>6</v>
      </c>
      <c r="F5" s="283" t="s">
        <v>7</v>
      </c>
    </row>
    <row r="6" spans="1:6" ht="15" customHeight="1">
      <c r="A6" s="308" t="s">
        <v>8</v>
      </c>
      <c r="B6" s="288"/>
      <c r="C6" s="289"/>
      <c r="D6" s="290"/>
      <c r="E6" s="288"/>
      <c r="F6" s="287" t="s">
        <v>9</v>
      </c>
    </row>
    <row r="7" spans="1:6" ht="15" customHeight="1">
      <c r="A7" s="291"/>
      <c r="B7" s="292"/>
      <c r="C7" s="293"/>
      <c r="D7" s="294"/>
      <c r="E7" s="292"/>
      <c r="F7" s="291" t="s">
        <v>10</v>
      </c>
    </row>
    <row r="8" spans="1:6" s="208" customFormat="1" ht="22.5" customHeight="1">
      <c r="A8" s="302" t="s">
        <v>11</v>
      </c>
      <c r="B8" s="309">
        <f>B9+B24</f>
        <v>2171803</v>
      </c>
      <c r="C8" s="310">
        <f>C9+C24</f>
        <v>2112851</v>
      </c>
      <c r="D8" s="310">
        <f>D9+D24</f>
        <v>2044773</v>
      </c>
      <c r="E8" s="311">
        <f>C8/B8*100</f>
        <v>97.28557332317894</v>
      </c>
      <c r="F8" s="311">
        <f>(C8-D8)/D8*100</f>
        <v>3.329367122903129</v>
      </c>
    </row>
    <row r="9" spans="1:253" s="305" customFormat="1" ht="22.5" customHeight="1">
      <c r="A9" s="312" t="s">
        <v>12</v>
      </c>
      <c r="B9" s="309">
        <f>SUM(B10:B23)</f>
        <v>1430255</v>
      </c>
      <c r="C9" s="310">
        <f>SUM(C10:C23)</f>
        <v>1310130</v>
      </c>
      <c r="D9" s="309">
        <f>SUM(D10:D23)</f>
        <v>1343116</v>
      </c>
      <c r="E9" s="311">
        <f>C9/B9*100</f>
        <v>91.60114804702658</v>
      </c>
      <c r="F9" s="311">
        <f aca="true" t="shared" si="0" ref="F9:F35">(C9-D9)/D9*100</f>
        <v>-2.4559308354602285</v>
      </c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08"/>
      <c r="EL9" s="208"/>
      <c r="EM9" s="208"/>
      <c r="EN9" s="208"/>
      <c r="EO9" s="208"/>
      <c r="EP9" s="208"/>
      <c r="EQ9" s="208"/>
      <c r="ER9" s="208"/>
      <c r="ES9" s="208"/>
      <c r="ET9" s="208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8"/>
      <c r="FF9" s="208"/>
      <c r="FG9" s="208"/>
      <c r="FH9" s="208"/>
      <c r="FI9" s="208"/>
      <c r="FJ9" s="208"/>
      <c r="FK9" s="208"/>
      <c r="FL9" s="208"/>
      <c r="FM9" s="208"/>
      <c r="FN9" s="208"/>
      <c r="FO9" s="208"/>
      <c r="FP9" s="208"/>
      <c r="FQ9" s="208"/>
      <c r="FR9" s="208"/>
      <c r="FS9" s="208"/>
      <c r="FT9" s="208"/>
      <c r="FU9" s="208"/>
      <c r="FV9" s="208"/>
      <c r="FW9" s="208"/>
      <c r="FX9" s="208"/>
      <c r="FY9" s="208"/>
      <c r="FZ9" s="208"/>
      <c r="GA9" s="208"/>
      <c r="GB9" s="208"/>
      <c r="GC9" s="208"/>
      <c r="GD9" s="208"/>
      <c r="GE9" s="208"/>
      <c r="GF9" s="208"/>
      <c r="GG9" s="208"/>
      <c r="GH9" s="208"/>
      <c r="GI9" s="208"/>
      <c r="GJ9" s="208"/>
      <c r="GK9" s="208"/>
      <c r="GL9" s="208"/>
      <c r="GM9" s="208"/>
      <c r="GN9" s="208"/>
      <c r="GO9" s="208"/>
      <c r="GP9" s="208"/>
      <c r="GQ9" s="208"/>
      <c r="GR9" s="208"/>
      <c r="GS9" s="208"/>
      <c r="GT9" s="208"/>
      <c r="GU9" s="208"/>
      <c r="GV9" s="208"/>
      <c r="GW9" s="208"/>
      <c r="GX9" s="208"/>
      <c r="GY9" s="208"/>
      <c r="GZ9" s="208"/>
      <c r="HA9" s="208"/>
      <c r="HB9" s="208"/>
      <c r="HC9" s="208"/>
      <c r="HD9" s="208"/>
      <c r="HE9" s="208"/>
      <c r="HF9" s="208"/>
      <c r="HG9" s="208"/>
      <c r="HH9" s="208"/>
      <c r="HI9" s="208"/>
      <c r="HJ9" s="208"/>
      <c r="HK9" s="208"/>
      <c r="HL9" s="208"/>
      <c r="HM9" s="208"/>
      <c r="HN9" s="208"/>
      <c r="HO9" s="208"/>
      <c r="HP9" s="208"/>
      <c r="HQ9" s="208"/>
      <c r="HR9" s="208"/>
      <c r="HS9" s="208"/>
      <c r="HT9" s="208"/>
      <c r="HU9" s="208"/>
      <c r="HV9" s="208"/>
      <c r="HW9" s="208"/>
      <c r="HX9" s="208"/>
      <c r="HY9" s="208"/>
      <c r="HZ9" s="208"/>
      <c r="IA9" s="208"/>
      <c r="IB9" s="208"/>
      <c r="IC9" s="208"/>
      <c r="ID9" s="208"/>
      <c r="IE9" s="208"/>
      <c r="IF9" s="208"/>
      <c r="IG9" s="208"/>
      <c r="IH9" s="208"/>
      <c r="II9" s="208"/>
      <c r="IJ9" s="208"/>
      <c r="IK9" s="208"/>
      <c r="IL9" s="208"/>
      <c r="IM9" s="208"/>
      <c r="IN9" s="208"/>
      <c r="IO9" s="208"/>
      <c r="IP9" s="208"/>
      <c r="IQ9" s="208"/>
      <c r="IR9" s="208"/>
      <c r="IS9" s="208"/>
    </row>
    <row r="10" spans="1:6" ht="22.5" customHeight="1">
      <c r="A10" s="299" t="s">
        <v>13</v>
      </c>
      <c r="B10" s="313">
        <v>496254</v>
      </c>
      <c r="C10" s="313">
        <v>533934</v>
      </c>
      <c r="D10" s="313">
        <v>444353</v>
      </c>
      <c r="E10" s="314">
        <f>C10/B10*100</f>
        <v>107.59288590117157</v>
      </c>
      <c r="F10" s="314">
        <f t="shared" si="0"/>
        <v>20.15987289384791</v>
      </c>
    </row>
    <row r="11" spans="1:6" ht="22.5" customHeight="1">
      <c r="A11" s="299" t="s">
        <v>14</v>
      </c>
      <c r="B11" s="313">
        <v>110011</v>
      </c>
      <c r="C11" s="313">
        <v>95637</v>
      </c>
      <c r="D11" s="313">
        <v>91660</v>
      </c>
      <c r="E11" s="314">
        <f aca="true" t="shared" si="1" ref="E11:E35">C11/B11*100</f>
        <v>86.93403386934034</v>
      </c>
      <c r="F11" s="314">
        <f t="shared" si="0"/>
        <v>4.338861008073314</v>
      </c>
    </row>
    <row r="12" spans="1:6" ht="22.5" customHeight="1">
      <c r="A12" s="299" t="s">
        <v>15</v>
      </c>
      <c r="B12" s="313">
        <v>28890</v>
      </c>
      <c r="C12" s="313">
        <v>23217</v>
      </c>
      <c r="D12" s="313">
        <v>28357</v>
      </c>
      <c r="E12" s="314">
        <f t="shared" si="1"/>
        <v>80.36344755970924</v>
      </c>
      <c r="F12" s="314">
        <f t="shared" si="0"/>
        <v>-18.126035899425187</v>
      </c>
    </row>
    <row r="13" spans="1:6" ht="22.5" customHeight="1">
      <c r="A13" s="299" t="s">
        <v>16</v>
      </c>
      <c r="B13" s="313">
        <v>46363</v>
      </c>
      <c r="C13" s="313">
        <v>37987</v>
      </c>
      <c r="D13" s="313">
        <v>36010</v>
      </c>
      <c r="E13" s="314">
        <f t="shared" si="1"/>
        <v>81.93386968056424</v>
      </c>
      <c r="F13" s="314">
        <f t="shared" si="0"/>
        <v>5.490141627325743</v>
      </c>
    </row>
    <row r="14" spans="1:6" ht="22.5" customHeight="1">
      <c r="A14" s="299" t="s">
        <v>17</v>
      </c>
      <c r="B14" s="313">
        <v>76004</v>
      </c>
      <c r="C14" s="313">
        <v>69253</v>
      </c>
      <c r="D14" s="313">
        <v>68943</v>
      </c>
      <c r="E14" s="314">
        <f t="shared" si="1"/>
        <v>91.11757275932845</v>
      </c>
      <c r="F14" s="314">
        <f t="shared" si="0"/>
        <v>0.44964680968336157</v>
      </c>
    </row>
    <row r="15" spans="1:6" ht="22.5" customHeight="1">
      <c r="A15" s="299" t="s">
        <v>18</v>
      </c>
      <c r="B15" s="313">
        <v>34993</v>
      </c>
      <c r="C15" s="313">
        <v>38366</v>
      </c>
      <c r="D15" s="313">
        <v>34594</v>
      </c>
      <c r="E15" s="314">
        <f t="shared" si="1"/>
        <v>109.63907067127711</v>
      </c>
      <c r="F15" s="314">
        <f t="shared" si="0"/>
        <v>10.903624906053071</v>
      </c>
    </row>
    <row r="16" spans="1:6" ht="22.5" customHeight="1">
      <c r="A16" s="299" t="s">
        <v>19</v>
      </c>
      <c r="B16" s="313">
        <v>34798</v>
      </c>
      <c r="C16" s="313">
        <v>36226</v>
      </c>
      <c r="D16" s="313">
        <v>28027</v>
      </c>
      <c r="E16" s="314">
        <f t="shared" si="1"/>
        <v>104.103684119777</v>
      </c>
      <c r="F16" s="314">
        <f t="shared" si="0"/>
        <v>29.253933706782746</v>
      </c>
    </row>
    <row r="17" spans="1:6" ht="22.5" customHeight="1">
      <c r="A17" s="299" t="s">
        <v>20</v>
      </c>
      <c r="B17" s="313">
        <v>89239</v>
      </c>
      <c r="C17" s="313">
        <v>74405</v>
      </c>
      <c r="D17" s="313">
        <v>74734</v>
      </c>
      <c r="E17" s="314">
        <f t="shared" si="1"/>
        <v>83.37722296305427</v>
      </c>
      <c r="F17" s="314">
        <f t="shared" si="0"/>
        <v>-0.4402280086707523</v>
      </c>
    </row>
    <row r="18" spans="1:6" ht="22.5" customHeight="1">
      <c r="A18" s="299" t="s">
        <v>21</v>
      </c>
      <c r="B18" s="313">
        <v>76757</v>
      </c>
      <c r="C18" s="313">
        <v>59581</v>
      </c>
      <c r="D18" s="313">
        <v>96464</v>
      </c>
      <c r="E18" s="314">
        <f t="shared" si="1"/>
        <v>77.62288781479214</v>
      </c>
      <c r="F18" s="314">
        <f t="shared" si="0"/>
        <v>-38.234989218775915</v>
      </c>
    </row>
    <row r="19" spans="1:6" ht="22.5" customHeight="1">
      <c r="A19" s="299" t="s">
        <v>22</v>
      </c>
      <c r="B19" s="313">
        <v>30184</v>
      </c>
      <c r="C19" s="313">
        <v>35821</v>
      </c>
      <c r="D19" s="313">
        <v>27458</v>
      </c>
      <c r="E19" s="314">
        <f t="shared" si="1"/>
        <v>118.67545719586536</v>
      </c>
      <c r="F19" s="314">
        <f t="shared" si="0"/>
        <v>30.45742588680894</v>
      </c>
    </row>
    <row r="20" spans="1:6" ht="22.5" customHeight="1">
      <c r="A20" s="299" t="s">
        <v>23</v>
      </c>
      <c r="B20" s="313">
        <v>223271</v>
      </c>
      <c r="C20" s="313">
        <v>134997</v>
      </c>
      <c r="D20" s="313">
        <v>222343</v>
      </c>
      <c r="E20" s="314">
        <f t="shared" si="1"/>
        <v>60.46329348639098</v>
      </c>
      <c r="F20" s="314">
        <f t="shared" si="0"/>
        <v>-39.28434895634223</v>
      </c>
    </row>
    <row r="21" spans="1:6" ht="22.5" customHeight="1">
      <c r="A21" s="299" t="s">
        <v>24</v>
      </c>
      <c r="B21" s="313">
        <v>166486</v>
      </c>
      <c r="C21" s="313">
        <v>153194</v>
      </c>
      <c r="D21" s="313">
        <v>175549</v>
      </c>
      <c r="E21" s="314">
        <f t="shared" si="1"/>
        <v>92.01614550172387</v>
      </c>
      <c r="F21" s="314">
        <f t="shared" si="0"/>
        <v>-12.734336282177624</v>
      </c>
    </row>
    <row r="22" spans="1:6" ht="22.5" customHeight="1">
      <c r="A22" s="299" t="s">
        <v>25</v>
      </c>
      <c r="B22" s="313">
        <v>13479</v>
      </c>
      <c r="C22" s="313">
        <v>13705</v>
      </c>
      <c r="D22" s="313">
        <v>11402</v>
      </c>
      <c r="E22" s="314">
        <f t="shared" si="1"/>
        <v>101.67668224645745</v>
      </c>
      <c r="F22" s="314">
        <f t="shared" si="0"/>
        <v>20.198210840203473</v>
      </c>
    </row>
    <row r="23" spans="1:6" ht="22.5" customHeight="1">
      <c r="A23" s="299" t="s">
        <v>26</v>
      </c>
      <c r="B23" s="313">
        <v>3526</v>
      </c>
      <c r="C23" s="313">
        <v>3807</v>
      </c>
      <c r="D23" s="313">
        <v>3222</v>
      </c>
      <c r="E23" s="314">
        <f t="shared" si="1"/>
        <v>107.96937039137833</v>
      </c>
      <c r="F23" s="314">
        <f t="shared" si="0"/>
        <v>18.156424581005588</v>
      </c>
    </row>
    <row r="24" spans="1:253" s="305" customFormat="1" ht="22.5" customHeight="1">
      <c r="A24" s="302" t="s">
        <v>27</v>
      </c>
      <c r="B24" s="309">
        <f>SUM(B25:B32)</f>
        <v>741548</v>
      </c>
      <c r="C24" s="310">
        <f>SUM(C25:C32)</f>
        <v>802721</v>
      </c>
      <c r="D24" s="310">
        <f>SUM(D25:D32)</f>
        <v>701657</v>
      </c>
      <c r="E24" s="311">
        <f t="shared" si="1"/>
        <v>108.24936484219498</v>
      </c>
      <c r="F24" s="311">
        <f t="shared" si="0"/>
        <v>14.403618862207605</v>
      </c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08"/>
      <c r="FP24" s="208"/>
      <c r="FQ24" s="208"/>
      <c r="FR24" s="208"/>
      <c r="FS24" s="208"/>
      <c r="FT24" s="208"/>
      <c r="FU24" s="208"/>
      <c r="FV24" s="208"/>
      <c r="FW24" s="208"/>
      <c r="FX24" s="208"/>
      <c r="FY24" s="208"/>
      <c r="FZ24" s="208"/>
      <c r="GA24" s="208"/>
      <c r="GB24" s="208"/>
      <c r="GC24" s="208"/>
      <c r="GD24" s="208"/>
      <c r="GE24" s="208"/>
      <c r="GF24" s="208"/>
      <c r="GG24" s="208"/>
      <c r="GH24" s="208"/>
      <c r="GI24" s="208"/>
      <c r="GJ24" s="208"/>
      <c r="GK24" s="208"/>
      <c r="GL24" s="208"/>
      <c r="GM24" s="208"/>
      <c r="GN24" s="208"/>
      <c r="GO24" s="208"/>
      <c r="GP24" s="208"/>
      <c r="GQ24" s="208"/>
      <c r="GR24" s="208"/>
      <c r="GS24" s="208"/>
      <c r="GT24" s="208"/>
      <c r="GU24" s="208"/>
      <c r="GV24" s="208"/>
      <c r="GW24" s="208"/>
      <c r="GX24" s="208"/>
      <c r="GY24" s="208"/>
      <c r="GZ24" s="208"/>
      <c r="HA24" s="208"/>
      <c r="HB24" s="208"/>
      <c r="HC24" s="208"/>
      <c r="HD24" s="208"/>
      <c r="HE24" s="208"/>
      <c r="HF24" s="208"/>
      <c r="HG24" s="208"/>
      <c r="HH24" s="208"/>
      <c r="HI24" s="208"/>
      <c r="HJ24" s="208"/>
      <c r="HK24" s="208"/>
      <c r="HL24" s="208"/>
      <c r="HM24" s="208"/>
      <c r="HN24" s="208"/>
      <c r="HO24" s="208"/>
      <c r="HP24" s="208"/>
      <c r="HQ24" s="208"/>
      <c r="HR24" s="208"/>
      <c r="HS24" s="208"/>
      <c r="HT24" s="208"/>
      <c r="HU24" s="208"/>
      <c r="HV24" s="208"/>
      <c r="HW24" s="208"/>
      <c r="HX24" s="208"/>
      <c r="HY24" s="208"/>
      <c r="HZ24" s="208"/>
      <c r="IA24" s="208"/>
      <c r="IB24" s="208"/>
      <c r="IC24" s="208"/>
      <c r="ID24" s="208"/>
      <c r="IE24" s="208"/>
      <c r="IF24" s="208"/>
      <c r="IG24" s="208"/>
      <c r="IH24" s="208"/>
      <c r="II24" s="208"/>
      <c r="IJ24" s="208"/>
      <c r="IK24" s="208"/>
      <c r="IL24" s="208"/>
      <c r="IM24" s="208"/>
      <c r="IN24" s="208"/>
      <c r="IO24" s="208"/>
      <c r="IP24" s="208"/>
      <c r="IQ24" s="208"/>
      <c r="IR24" s="208"/>
      <c r="IS24" s="208"/>
    </row>
    <row r="25" spans="1:6" ht="22.5" customHeight="1">
      <c r="A25" s="299" t="s">
        <v>28</v>
      </c>
      <c r="B25" s="313">
        <v>103935</v>
      </c>
      <c r="C25" s="313">
        <v>83174</v>
      </c>
      <c r="D25" s="313">
        <v>84033</v>
      </c>
      <c r="E25" s="314">
        <f t="shared" si="1"/>
        <v>80.02501563477173</v>
      </c>
      <c r="F25" s="314">
        <f t="shared" si="0"/>
        <v>-1.022217462187474</v>
      </c>
    </row>
    <row r="26" spans="1:6" ht="22.5" customHeight="1">
      <c r="A26" s="299" t="s">
        <v>29</v>
      </c>
      <c r="B26" s="313">
        <v>179832</v>
      </c>
      <c r="C26" s="313">
        <v>159610</v>
      </c>
      <c r="D26" s="313">
        <v>152209</v>
      </c>
      <c r="E26" s="314">
        <f t="shared" si="1"/>
        <v>88.75506027848213</v>
      </c>
      <c r="F26" s="314">
        <f t="shared" si="0"/>
        <v>4.862393156777851</v>
      </c>
    </row>
    <row r="27" spans="1:6" ht="22.5" customHeight="1">
      <c r="A27" s="299" t="s">
        <v>30</v>
      </c>
      <c r="B27" s="313">
        <v>105124</v>
      </c>
      <c r="C27" s="313">
        <v>74465</v>
      </c>
      <c r="D27" s="313">
        <v>47019</v>
      </c>
      <c r="E27" s="314">
        <f t="shared" si="1"/>
        <v>70.8353943913854</v>
      </c>
      <c r="F27" s="314">
        <f t="shared" si="0"/>
        <v>58.372147429762435</v>
      </c>
    </row>
    <row r="28" spans="1:6" ht="22.5" customHeight="1">
      <c r="A28" s="299" t="s">
        <v>31</v>
      </c>
      <c r="B28" s="313">
        <v>12520</v>
      </c>
      <c r="C28" s="313">
        <v>9823</v>
      </c>
      <c r="D28" s="313">
        <v>11733</v>
      </c>
      <c r="E28" s="314">
        <f t="shared" si="1"/>
        <v>78.45846645367412</v>
      </c>
      <c r="F28" s="314">
        <f t="shared" si="0"/>
        <v>-16.278871558851105</v>
      </c>
    </row>
    <row r="29" spans="1:6" ht="22.5" customHeight="1">
      <c r="A29" s="299" t="s">
        <v>32</v>
      </c>
      <c r="B29" s="313">
        <v>293362</v>
      </c>
      <c r="C29" s="313">
        <v>390327</v>
      </c>
      <c r="D29" s="313">
        <v>310945</v>
      </c>
      <c r="E29" s="314">
        <f t="shared" si="1"/>
        <v>133.05301981851773</v>
      </c>
      <c r="F29" s="314">
        <f t="shared" si="0"/>
        <v>25.529273665760826</v>
      </c>
    </row>
    <row r="30" spans="1:6" ht="22.5" customHeight="1">
      <c r="A30" s="299" t="s">
        <v>33</v>
      </c>
      <c r="B30" s="313">
        <v>5140</v>
      </c>
      <c r="C30" s="313">
        <v>4690</v>
      </c>
      <c r="D30" s="313">
        <v>3927</v>
      </c>
      <c r="E30" s="314">
        <f t="shared" si="1"/>
        <v>91.24513618677042</v>
      </c>
      <c r="F30" s="314">
        <f t="shared" si="0"/>
        <v>19.429590017825312</v>
      </c>
    </row>
    <row r="31" spans="1:6" ht="22.5" customHeight="1">
      <c r="A31" s="299" t="s">
        <v>34</v>
      </c>
      <c r="B31" s="313">
        <v>35175</v>
      </c>
      <c r="C31" s="313">
        <v>56872</v>
      </c>
      <c r="D31" s="313">
        <v>54149</v>
      </c>
      <c r="E31" s="314">
        <f t="shared" si="1"/>
        <v>161.68301350390902</v>
      </c>
      <c r="F31" s="314">
        <f t="shared" si="0"/>
        <v>5.028717058486768</v>
      </c>
    </row>
    <row r="32" spans="1:6" ht="22.5" customHeight="1">
      <c r="A32" s="299" t="s">
        <v>35</v>
      </c>
      <c r="B32" s="313">
        <v>6460</v>
      </c>
      <c r="C32" s="313">
        <v>23760</v>
      </c>
      <c r="D32" s="313">
        <v>37642</v>
      </c>
      <c r="E32" s="314">
        <f t="shared" si="1"/>
        <v>367.8018575851393</v>
      </c>
      <c r="F32" s="314">
        <f t="shared" si="0"/>
        <v>-36.87901811805961</v>
      </c>
    </row>
    <row r="33" spans="1:6" s="208" customFormat="1" ht="22.5" customHeight="1">
      <c r="A33" s="315" t="s">
        <v>36</v>
      </c>
      <c r="B33" s="316">
        <v>1435623</v>
      </c>
      <c r="C33" s="316">
        <v>1349908</v>
      </c>
      <c r="D33" s="316">
        <v>1484878</v>
      </c>
      <c r="E33" s="311">
        <f t="shared" si="1"/>
        <v>94.02942137315995</v>
      </c>
      <c r="F33" s="311">
        <f t="shared" si="0"/>
        <v>-9.089635646834285</v>
      </c>
    </row>
    <row r="34" spans="1:6" ht="22.5" customHeight="1">
      <c r="A34" s="317" t="s">
        <v>37</v>
      </c>
      <c r="B34" s="316">
        <v>96296</v>
      </c>
      <c r="C34" s="316">
        <v>1786</v>
      </c>
      <c r="D34" s="316">
        <v>22216</v>
      </c>
      <c r="E34" s="311">
        <f t="shared" si="1"/>
        <v>1.854698014455429</v>
      </c>
      <c r="F34" s="311">
        <f t="shared" si="0"/>
        <v>-91.96074900972272</v>
      </c>
    </row>
    <row r="35" spans="1:6" ht="22.5" customHeight="1">
      <c r="A35" s="318" t="s">
        <v>38</v>
      </c>
      <c r="B35" s="296">
        <v>1767966</v>
      </c>
      <c r="C35" s="296">
        <v>1764637</v>
      </c>
      <c r="D35" s="296">
        <v>1678770</v>
      </c>
      <c r="E35" s="311">
        <f t="shared" si="1"/>
        <v>99.81170452372953</v>
      </c>
      <c r="F35" s="311">
        <f t="shared" si="0"/>
        <v>5.1148757721427</v>
      </c>
    </row>
  </sheetData>
  <sheetProtection/>
  <mergeCells count="7">
    <mergeCell ref="A2:F2"/>
    <mergeCell ref="C4:D4"/>
    <mergeCell ref="E4:F4"/>
    <mergeCell ref="B5:B7"/>
    <mergeCell ref="C5:C7"/>
    <mergeCell ref="D5:D7"/>
    <mergeCell ref="E5:E7"/>
  </mergeCells>
  <printOptions/>
  <pageMargins left="0.9986111111111111" right="0.9986111111111111" top="0.9986111111111111" bottom="0.7083333333333334" header="0.51" footer="0.51"/>
  <pageSetup horizontalDpi="600" verticalDpi="600" orientation="portrait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workbookViewId="0" topLeftCell="A7">
      <selection activeCell="A4" sqref="A4:IV18"/>
    </sheetView>
  </sheetViews>
  <sheetFormatPr defaultColWidth="8.75390625" defaultRowHeight="14.25"/>
  <cols>
    <col min="1" max="1" width="41.375" style="61" customWidth="1"/>
    <col min="2" max="2" width="28.875" style="61" customWidth="1"/>
    <col min="3" max="3" width="51.875" style="61" customWidth="1"/>
    <col min="4" max="4" width="30.875" style="61" customWidth="1"/>
    <col min="5" max="5" width="25.375" style="61" customWidth="1"/>
    <col min="6" max="32" width="9.00390625" style="61" customWidth="1"/>
    <col min="33" max="16384" width="8.75390625" style="61" customWidth="1"/>
  </cols>
  <sheetData>
    <row r="1" ht="43.5" customHeight="1">
      <c r="D1" s="62"/>
    </row>
    <row r="2" spans="1:4" ht="75" customHeight="1">
      <c r="A2" s="63" t="s">
        <v>311</v>
      </c>
      <c r="B2" s="63"/>
      <c r="C2" s="63"/>
      <c r="D2" s="63"/>
    </row>
    <row r="3" spans="1:4" ht="30.75" customHeight="1">
      <c r="A3" s="64" t="s">
        <v>312</v>
      </c>
      <c r="B3" s="65"/>
      <c r="C3" s="65"/>
      <c r="D3" s="66" t="s">
        <v>313</v>
      </c>
    </row>
    <row r="4" spans="1:4" ht="34.5" customHeight="1">
      <c r="A4" s="67" t="s">
        <v>314</v>
      </c>
      <c r="B4" s="67"/>
      <c r="C4" s="67" t="s">
        <v>315</v>
      </c>
      <c r="D4" s="67"/>
    </row>
    <row r="5" spans="1:4" ht="34.5" customHeight="1">
      <c r="A5" s="68" t="s">
        <v>316</v>
      </c>
      <c r="B5" s="69" t="s">
        <v>317</v>
      </c>
      <c r="C5" s="68" t="s">
        <v>316</v>
      </c>
      <c r="D5" s="69" t="s">
        <v>317</v>
      </c>
    </row>
    <row r="6" spans="1:4" ht="34.5" customHeight="1">
      <c r="A6" s="70" t="s">
        <v>318</v>
      </c>
      <c r="B6" s="69">
        <v>1860</v>
      </c>
      <c r="C6" s="70" t="s">
        <v>319</v>
      </c>
      <c r="D6" s="69">
        <v>10</v>
      </c>
    </row>
    <row r="7" spans="1:4" ht="34.5" customHeight="1">
      <c r="A7" s="70" t="s">
        <v>320</v>
      </c>
      <c r="B7" s="69"/>
      <c r="C7" s="70" t="s">
        <v>321</v>
      </c>
      <c r="D7" s="69"/>
    </row>
    <row r="8" spans="1:4" ht="34.5" customHeight="1">
      <c r="A8" s="70" t="s">
        <v>322</v>
      </c>
      <c r="B8" s="69">
        <v>60000</v>
      </c>
      <c r="C8" s="70" t="s">
        <v>323</v>
      </c>
      <c r="D8" s="69"/>
    </row>
    <row r="9" spans="1:4" ht="34.5" customHeight="1">
      <c r="A9" s="70" t="s">
        <v>324</v>
      </c>
      <c r="B9" s="69"/>
      <c r="C9" s="70" t="s">
        <v>325</v>
      </c>
      <c r="D9" s="69">
        <v>2050</v>
      </c>
    </row>
    <row r="10" spans="1:4" ht="34.5" customHeight="1">
      <c r="A10" s="70" t="s">
        <v>326</v>
      </c>
      <c r="B10" s="69"/>
      <c r="C10" s="69"/>
      <c r="D10" s="69"/>
    </row>
    <row r="11" spans="1:7" ht="34.5" customHeight="1">
      <c r="A11" s="69"/>
      <c r="B11" s="69"/>
      <c r="C11" s="69"/>
      <c r="D11" s="69"/>
      <c r="G11" s="71"/>
    </row>
    <row r="12" spans="1:4" ht="34.5" customHeight="1">
      <c r="A12" s="67" t="s">
        <v>327</v>
      </c>
      <c r="B12" s="67">
        <f>SUM(B6:B10)</f>
        <v>61860</v>
      </c>
      <c r="C12" s="67" t="s">
        <v>328</v>
      </c>
      <c r="D12" s="67">
        <f>SUM(D6:D9)</f>
        <v>2060</v>
      </c>
    </row>
    <row r="13" spans="1:4" ht="34.5" customHeight="1">
      <c r="A13" s="70" t="s">
        <v>329</v>
      </c>
      <c r="B13" s="69">
        <v>282</v>
      </c>
      <c r="C13" s="70" t="s">
        <v>330</v>
      </c>
      <c r="D13" s="69">
        <v>282</v>
      </c>
    </row>
    <row r="14" spans="1:4" ht="34.5" customHeight="1">
      <c r="A14" s="70" t="s">
        <v>331</v>
      </c>
      <c r="B14" s="69"/>
      <c r="C14" s="70" t="s">
        <v>332</v>
      </c>
      <c r="D14" s="69"/>
    </row>
    <row r="15" spans="1:4" ht="34.5" customHeight="1">
      <c r="A15" s="70" t="s">
        <v>333</v>
      </c>
      <c r="B15" s="69">
        <v>200</v>
      </c>
      <c r="C15" s="70" t="s">
        <v>334</v>
      </c>
      <c r="D15" s="69">
        <v>60000</v>
      </c>
    </row>
    <row r="16" spans="1:4" ht="34.5" customHeight="1">
      <c r="A16" s="69"/>
      <c r="B16" s="69"/>
      <c r="C16" s="70" t="s">
        <v>335</v>
      </c>
      <c r="D16" s="69"/>
    </row>
    <row r="17" spans="1:4" ht="34.5" customHeight="1">
      <c r="A17" s="69"/>
      <c r="B17" s="69"/>
      <c r="C17" s="69"/>
      <c r="D17" s="69"/>
    </row>
    <row r="18" spans="1:4" ht="34.5" customHeight="1">
      <c r="A18" s="67" t="s">
        <v>336</v>
      </c>
      <c r="B18" s="67">
        <f>SUM(B12:B15)</f>
        <v>62342</v>
      </c>
      <c r="C18" s="67" t="s">
        <v>337</v>
      </c>
      <c r="D18" s="67">
        <f>SUM(D12:D16)</f>
        <v>62342</v>
      </c>
    </row>
    <row r="19" spans="2:4" ht="14.25">
      <c r="B19" s="72"/>
      <c r="C19" s="72"/>
      <c r="D19" s="72"/>
    </row>
  </sheetData>
  <sheetProtection/>
  <mergeCells count="3">
    <mergeCell ref="A2:D2"/>
    <mergeCell ref="A4:B4"/>
    <mergeCell ref="C4:D4"/>
  </mergeCells>
  <printOptions/>
  <pageMargins left="1.023611111111111" right="0.275" top="0.275" bottom="0.275" header="0.5" footer="0.5"/>
  <pageSetup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9"/>
  <sheetViews>
    <sheetView showZeros="0" tabSelected="1" view="pageBreakPreview" zoomScaleNormal="115" zoomScaleSheetLayoutView="100" workbookViewId="0" topLeftCell="A1">
      <selection activeCell="A2" sqref="A2:J2"/>
    </sheetView>
  </sheetViews>
  <sheetFormatPr defaultColWidth="8.75390625" defaultRowHeight="14.25"/>
  <cols>
    <col min="1" max="1" width="36.375" style="1" customWidth="1"/>
    <col min="2" max="3" width="10.625" style="2" customWidth="1"/>
    <col min="4" max="4" width="12.875" style="1" customWidth="1"/>
    <col min="5" max="6" width="12.875" style="2" customWidth="1"/>
    <col min="7" max="7" width="12.875" style="3" customWidth="1"/>
    <col min="8" max="9" width="10.625" style="1" customWidth="1"/>
    <col min="10" max="10" width="12.875" style="3" customWidth="1"/>
    <col min="11" max="17" width="9.00390625" style="1" bestFit="1" customWidth="1"/>
    <col min="18" max="16384" width="8.75390625" style="1" customWidth="1"/>
  </cols>
  <sheetData>
    <row r="1" ht="25.5" customHeight="1"/>
    <row r="2" spans="1:10" ht="67.5" customHeight="1">
      <c r="A2" s="4" t="s">
        <v>338</v>
      </c>
      <c r="B2" s="4"/>
      <c r="C2" s="4"/>
      <c r="D2" s="4"/>
      <c r="E2" s="4"/>
      <c r="F2" s="4"/>
      <c r="G2" s="4"/>
      <c r="H2" s="4"/>
      <c r="I2" s="4"/>
      <c r="J2" s="4"/>
    </row>
    <row r="3" spans="1:10" ht="27.75" customHeight="1">
      <c r="A3" s="32" t="s">
        <v>112</v>
      </c>
      <c r="B3" s="7"/>
      <c r="C3" s="33" t="s">
        <v>67</v>
      </c>
      <c r="D3" s="8"/>
      <c r="E3" s="8"/>
      <c r="F3" s="8"/>
      <c r="G3" s="8"/>
      <c r="H3" s="8"/>
      <c r="I3" s="8"/>
      <c r="J3" s="8"/>
    </row>
    <row r="4" spans="1:10" ht="30" customHeight="1">
      <c r="A4" s="34" t="s">
        <v>339</v>
      </c>
      <c r="B4" s="35" t="s">
        <v>151</v>
      </c>
      <c r="C4" s="35" t="s">
        <v>152</v>
      </c>
      <c r="D4" s="36" t="s">
        <v>340</v>
      </c>
      <c r="E4" s="34" t="s">
        <v>74</v>
      </c>
      <c r="F4" s="37"/>
      <c r="G4" s="37"/>
      <c r="H4" s="34" t="s">
        <v>341</v>
      </c>
      <c r="I4" s="37"/>
      <c r="J4" s="37"/>
    </row>
    <row r="5" spans="1:10" ht="64.5" customHeight="1">
      <c r="A5" s="37"/>
      <c r="B5" s="38"/>
      <c r="C5" s="38"/>
      <c r="D5" s="39"/>
      <c r="E5" s="40" t="s">
        <v>151</v>
      </c>
      <c r="F5" s="40" t="s">
        <v>342</v>
      </c>
      <c r="G5" s="41" t="s">
        <v>340</v>
      </c>
      <c r="H5" s="40" t="s">
        <v>151</v>
      </c>
      <c r="I5" s="40" t="s">
        <v>342</v>
      </c>
      <c r="J5" s="41" t="s">
        <v>340</v>
      </c>
    </row>
    <row r="6" spans="1:10" ht="54.75" customHeight="1">
      <c r="A6" s="42" t="s">
        <v>343</v>
      </c>
      <c r="B6" s="43">
        <f aca="true" t="shared" si="0" ref="B6:B11">SUM(E6,H6)</f>
        <v>1036056</v>
      </c>
      <c r="C6" s="43">
        <f aca="true" t="shared" si="1" ref="C6:C11">SUM(F6,I6)</f>
        <v>1091687</v>
      </c>
      <c r="D6" s="19">
        <f>C6/B6*100</f>
        <v>105.36949740168484</v>
      </c>
      <c r="E6" s="43">
        <f>SUM(E7:E11)</f>
        <v>1030544</v>
      </c>
      <c r="F6" s="43">
        <f>SUM(F7:F11)</f>
        <v>1086550</v>
      </c>
      <c r="G6" s="19">
        <f aca="true" t="shared" si="2" ref="G6:G11">F6/E6*100</f>
        <v>105.43460541228711</v>
      </c>
      <c r="H6" s="43">
        <f>SUM(H7:H11)</f>
        <v>5512</v>
      </c>
      <c r="I6" s="43">
        <f>SUM(I7:I11)</f>
        <v>5137</v>
      </c>
      <c r="J6" s="18">
        <f>I6/H6*100</f>
        <v>93.1966618287373</v>
      </c>
    </row>
    <row r="7" spans="1:10" ht="54.75" customHeight="1">
      <c r="A7" s="44" t="s">
        <v>344</v>
      </c>
      <c r="B7" s="45">
        <f t="shared" si="0"/>
        <v>75559</v>
      </c>
      <c r="C7" s="45">
        <f t="shared" si="1"/>
        <v>82840</v>
      </c>
      <c r="D7" s="24">
        <f>C7/B7*100</f>
        <v>109.63617835069283</v>
      </c>
      <c r="E7" s="28">
        <v>70047</v>
      </c>
      <c r="F7" s="46">
        <v>77703</v>
      </c>
      <c r="G7" s="24">
        <f t="shared" si="2"/>
        <v>110.929804274273</v>
      </c>
      <c r="H7" s="46">
        <v>5512</v>
      </c>
      <c r="I7" s="46">
        <v>5137</v>
      </c>
      <c r="J7" s="58">
        <f>I7/H7*100</f>
        <v>93.1966618287373</v>
      </c>
    </row>
    <row r="8" spans="1:10" ht="54.75" customHeight="1">
      <c r="A8" s="47" t="s">
        <v>345</v>
      </c>
      <c r="B8" s="45">
        <f t="shared" si="0"/>
        <v>227483</v>
      </c>
      <c r="C8" s="45">
        <f t="shared" si="1"/>
        <v>243751</v>
      </c>
      <c r="D8" s="24">
        <f aca="true" t="shared" si="3" ref="D6:D11">C8/B8*100</f>
        <v>107.15130361389642</v>
      </c>
      <c r="E8" s="28">
        <v>227483</v>
      </c>
      <c r="F8" s="46">
        <v>243751</v>
      </c>
      <c r="G8" s="24">
        <f t="shared" si="2"/>
        <v>107.15130361389642</v>
      </c>
      <c r="H8" s="46"/>
      <c r="I8" s="46"/>
      <c r="J8" s="58" t="s">
        <v>90</v>
      </c>
    </row>
    <row r="9" spans="1:10" ht="54.75" customHeight="1">
      <c r="A9" s="47" t="s">
        <v>346</v>
      </c>
      <c r="B9" s="45">
        <f t="shared" si="0"/>
        <v>720666</v>
      </c>
      <c r="C9" s="45">
        <f t="shared" si="1"/>
        <v>765096</v>
      </c>
      <c r="D9" s="24">
        <f t="shared" si="3"/>
        <v>106.16513058753986</v>
      </c>
      <c r="E9" s="28">
        <v>720666</v>
      </c>
      <c r="F9" s="46">
        <v>765096</v>
      </c>
      <c r="G9" s="24">
        <f t="shared" si="2"/>
        <v>106.16513058753986</v>
      </c>
      <c r="H9" s="46"/>
      <c r="I9" s="46"/>
      <c r="J9" s="58" t="s">
        <v>90</v>
      </c>
    </row>
    <row r="10" spans="1:10" ht="54.75" customHeight="1">
      <c r="A10" s="47" t="s">
        <v>347</v>
      </c>
      <c r="B10" s="45">
        <f t="shared" si="0"/>
        <v>12348</v>
      </c>
      <c r="C10" s="45">
        <f t="shared" si="1"/>
        <v>0</v>
      </c>
      <c r="D10" s="24">
        <f t="shared" si="3"/>
        <v>0</v>
      </c>
      <c r="E10" s="28">
        <v>12348</v>
      </c>
      <c r="F10" s="26"/>
      <c r="G10" s="24">
        <f t="shared" si="2"/>
        <v>0</v>
      </c>
      <c r="H10" s="46"/>
      <c r="I10" s="46"/>
      <c r="J10" s="58" t="s">
        <v>90</v>
      </c>
    </row>
    <row r="11" spans="1:10" ht="54.75" customHeight="1">
      <c r="A11" s="47" t="s">
        <v>348</v>
      </c>
      <c r="B11" s="48">
        <f t="shared" si="0"/>
        <v>0</v>
      </c>
      <c r="C11" s="48">
        <f t="shared" si="1"/>
        <v>0</v>
      </c>
      <c r="D11" s="49" t="s">
        <v>90</v>
      </c>
      <c r="E11" s="50"/>
      <c r="F11" s="51"/>
      <c r="G11" s="52" t="s">
        <v>90</v>
      </c>
      <c r="H11" s="53"/>
      <c r="I11" s="59"/>
      <c r="J11" s="60" t="s">
        <v>90</v>
      </c>
    </row>
    <row r="12" spans="1:10" ht="39.75" customHeight="1">
      <c r="A12" s="54" t="s">
        <v>349</v>
      </c>
      <c r="B12" s="55"/>
      <c r="C12" s="55"/>
      <c r="D12" s="56"/>
      <c r="E12" s="55"/>
      <c r="F12" s="55"/>
      <c r="G12" s="57"/>
      <c r="H12" s="56"/>
      <c r="I12" s="56"/>
      <c r="J12" s="57"/>
    </row>
    <row r="13" spans="2:10" ht="14.25" customHeight="1">
      <c r="B13" s="1"/>
      <c r="C13" s="1"/>
      <c r="D13" s="31"/>
      <c r="E13" s="1"/>
      <c r="F13" s="1"/>
      <c r="G13" s="1"/>
      <c r="J13" s="1"/>
    </row>
    <row r="14" spans="2:10" ht="14.25">
      <c r="B14" s="1"/>
      <c r="C14" s="1"/>
      <c r="D14" s="31"/>
      <c r="E14" s="1"/>
      <c r="F14" s="1"/>
      <c r="G14" s="31"/>
      <c r="J14" s="1"/>
    </row>
    <row r="15" spans="2:10" ht="14.25">
      <c r="B15" s="1"/>
      <c r="C15" s="1"/>
      <c r="D15" s="31"/>
      <c r="E15" s="1"/>
      <c r="F15" s="1"/>
      <c r="G15" s="31"/>
      <c r="J15" s="1"/>
    </row>
    <row r="16" spans="2:10" ht="14.25">
      <c r="B16" s="1"/>
      <c r="C16" s="1"/>
      <c r="D16" s="31"/>
      <c r="E16" s="1"/>
      <c r="F16" s="1"/>
      <c r="G16" s="31"/>
      <c r="J16" s="1"/>
    </row>
    <row r="17" spans="2:10" ht="14.25">
      <c r="B17" s="1"/>
      <c r="C17" s="1"/>
      <c r="D17" s="31"/>
      <c r="E17" s="1"/>
      <c r="F17" s="1"/>
      <c r="G17" s="31"/>
      <c r="J17" s="1"/>
    </row>
    <row r="18" spans="2:10" ht="14.25">
      <c r="B18" s="1"/>
      <c r="C18" s="1"/>
      <c r="D18" s="31"/>
      <c r="E18" s="1"/>
      <c r="F18" s="1"/>
      <c r="G18" s="31"/>
      <c r="J18" s="1"/>
    </row>
    <row r="19" spans="2:10" ht="14.25">
      <c r="B19" s="1"/>
      <c r="C19" s="1"/>
      <c r="E19" s="1"/>
      <c r="F19" s="1"/>
      <c r="G19" s="1"/>
      <c r="J19" s="1"/>
    </row>
  </sheetData>
  <sheetProtection/>
  <mergeCells count="8">
    <mergeCell ref="A2:J2"/>
    <mergeCell ref="C3:J3"/>
    <mergeCell ref="E4:G4"/>
    <mergeCell ref="H4:J4"/>
    <mergeCell ref="A4:A5"/>
    <mergeCell ref="B4:B5"/>
    <mergeCell ref="C4:C5"/>
    <mergeCell ref="D4:D5"/>
  </mergeCells>
  <printOptions/>
  <pageMargins left="1.1416666666666666" right="0.75" top="1" bottom="0.5118055555555555" header="0.5" footer="0.5"/>
  <pageSetup fitToHeight="0"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2"/>
  <sheetViews>
    <sheetView showZeros="0" view="pageBreakPreview" zoomScale="85" zoomScaleNormal="115" zoomScaleSheetLayoutView="85" workbookViewId="0" topLeftCell="A1">
      <selection activeCell="L10" sqref="L10"/>
    </sheetView>
  </sheetViews>
  <sheetFormatPr defaultColWidth="8.75390625" defaultRowHeight="14.25"/>
  <cols>
    <col min="1" max="1" width="36.00390625" style="1" customWidth="1"/>
    <col min="2" max="2" width="10.50390625" style="2" customWidth="1"/>
    <col min="3" max="3" width="10.375" style="2" customWidth="1"/>
    <col min="4" max="4" width="10.625" style="1" customWidth="1"/>
    <col min="5" max="5" width="10.75390625" style="2" customWidth="1"/>
    <col min="6" max="6" width="10.125" style="2" customWidth="1"/>
    <col min="7" max="7" width="10.625" style="3" customWidth="1"/>
    <col min="8" max="8" width="9.875" style="2" customWidth="1"/>
    <col min="9" max="9" width="9.75390625" style="2" customWidth="1"/>
    <col min="10" max="10" width="11.875" style="3" customWidth="1"/>
    <col min="11" max="21" width="9.00390625" style="1" bestFit="1" customWidth="1"/>
    <col min="22" max="16384" width="8.75390625" style="1" customWidth="1"/>
  </cols>
  <sheetData>
    <row r="1" ht="25.5" customHeight="1"/>
    <row r="2" spans="1:10" ht="63.75" customHeight="1">
      <c r="A2" s="4" t="s">
        <v>350</v>
      </c>
      <c r="B2" s="5"/>
      <c r="C2" s="5"/>
      <c r="D2" s="5"/>
      <c r="E2" s="5"/>
      <c r="F2" s="5"/>
      <c r="G2" s="5"/>
      <c r="H2" s="5"/>
      <c r="I2" s="5"/>
      <c r="J2" s="5"/>
    </row>
    <row r="3" spans="1:10" ht="30.75" customHeight="1">
      <c r="A3" s="6" t="s">
        <v>351</v>
      </c>
      <c r="B3" s="7"/>
      <c r="C3" s="7"/>
      <c r="D3" s="8" t="s">
        <v>275</v>
      </c>
      <c r="E3" s="8"/>
      <c r="F3" s="8"/>
      <c r="G3" s="8"/>
      <c r="H3" s="8"/>
      <c r="I3" s="8"/>
      <c r="J3" s="8"/>
    </row>
    <row r="4" spans="1:10" ht="30" customHeight="1">
      <c r="A4" s="9" t="s">
        <v>352</v>
      </c>
      <c r="B4" s="10" t="s">
        <v>353</v>
      </c>
      <c r="C4" s="10" t="s">
        <v>232</v>
      </c>
      <c r="D4" s="11" t="s">
        <v>354</v>
      </c>
      <c r="E4" s="9" t="s">
        <v>74</v>
      </c>
      <c r="F4" s="12"/>
      <c r="G4" s="12"/>
      <c r="H4" s="9" t="s">
        <v>355</v>
      </c>
      <c r="I4" s="12"/>
      <c r="J4" s="12"/>
    </row>
    <row r="5" spans="1:10" ht="57" customHeight="1">
      <c r="A5" s="12"/>
      <c r="B5" s="13"/>
      <c r="C5" s="13"/>
      <c r="D5" s="14"/>
      <c r="E5" s="15" t="s">
        <v>353</v>
      </c>
      <c r="F5" s="15" t="s">
        <v>356</v>
      </c>
      <c r="G5" s="16" t="s">
        <v>354</v>
      </c>
      <c r="H5" s="15" t="s">
        <v>353</v>
      </c>
      <c r="I5" s="15" t="s">
        <v>356</v>
      </c>
      <c r="J5" s="16" t="s">
        <v>354</v>
      </c>
    </row>
    <row r="6" spans="1:10" ht="42" customHeight="1">
      <c r="A6" s="17" t="s">
        <v>357</v>
      </c>
      <c r="B6" s="18">
        <f>SUM(B7,B13)</f>
        <v>1036056</v>
      </c>
      <c r="C6" s="18">
        <f aca="true" t="shared" si="0" ref="C6:J6">SUM(C7,C13)</f>
        <v>1091687</v>
      </c>
      <c r="D6" s="19">
        <f>C6/B6*100</f>
        <v>105.36949740168484</v>
      </c>
      <c r="E6" s="18">
        <f t="shared" si="0"/>
        <v>1030544</v>
      </c>
      <c r="F6" s="18">
        <f t="shared" si="0"/>
        <v>1086550</v>
      </c>
      <c r="G6" s="19">
        <f>F6/E6*100</f>
        <v>105.43460541228711</v>
      </c>
      <c r="H6" s="18">
        <f t="shared" si="0"/>
        <v>5512</v>
      </c>
      <c r="I6" s="18">
        <f t="shared" si="0"/>
        <v>5137</v>
      </c>
      <c r="J6" s="19">
        <f>I6/H6*100</f>
        <v>93.1966618287373</v>
      </c>
    </row>
    <row r="7" spans="1:10" s="1" customFormat="1" ht="42" customHeight="1">
      <c r="A7" s="20" t="s">
        <v>358</v>
      </c>
      <c r="B7" s="21">
        <f>E7+H7</f>
        <v>925435</v>
      </c>
      <c r="C7" s="21">
        <f>F7+I7</f>
        <v>936059</v>
      </c>
      <c r="D7" s="19">
        <f aca="true" t="shared" si="1" ref="D6:D13">C7/B7*100</f>
        <v>101.14800066995522</v>
      </c>
      <c r="E7" s="18">
        <f aca="true" t="shared" si="2" ref="E7:I7">SUM(E8:E12)</f>
        <v>922915</v>
      </c>
      <c r="F7" s="18">
        <f t="shared" si="2"/>
        <v>933192</v>
      </c>
      <c r="G7" s="19">
        <f aca="true" t="shared" si="3" ref="G6:G13">F7/E7*100</f>
        <v>101.11353699961533</v>
      </c>
      <c r="H7" s="18">
        <f t="shared" si="2"/>
        <v>2520</v>
      </c>
      <c r="I7" s="18">
        <f t="shared" si="2"/>
        <v>2867</v>
      </c>
      <c r="J7" s="19">
        <f>I7/H7*100</f>
        <v>113.76984126984127</v>
      </c>
    </row>
    <row r="8" spans="1:10" s="1" customFormat="1" ht="42" customHeight="1">
      <c r="A8" s="22" t="s">
        <v>359</v>
      </c>
      <c r="B8" s="23">
        <f>SUM(E8,H8)</f>
        <v>72848</v>
      </c>
      <c r="C8" s="23">
        <f>SUM(F8,I8)</f>
        <v>78833</v>
      </c>
      <c r="D8" s="24">
        <f t="shared" si="1"/>
        <v>108.21573687678455</v>
      </c>
      <c r="E8" s="25">
        <v>70328</v>
      </c>
      <c r="F8" s="23">
        <v>75966</v>
      </c>
      <c r="G8" s="24">
        <f t="shared" si="3"/>
        <v>108.01672164713911</v>
      </c>
      <c r="H8" s="26">
        <v>2520</v>
      </c>
      <c r="I8" s="23">
        <v>2867</v>
      </c>
      <c r="J8" s="24">
        <f>I8/H8*100</f>
        <v>113.76984126984127</v>
      </c>
    </row>
    <row r="9" spans="1:10" s="1" customFormat="1" ht="42" customHeight="1">
      <c r="A9" s="22" t="s">
        <v>360</v>
      </c>
      <c r="B9" s="23">
        <f>SUM(E9,H9)</f>
        <v>171544</v>
      </c>
      <c r="C9" s="23">
        <f>SUM(F9,I9)</f>
        <v>179954</v>
      </c>
      <c r="D9" s="24">
        <f t="shared" si="1"/>
        <v>104.90253229492141</v>
      </c>
      <c r="E9" s="25">
        <v>171544</v>
      </c>
      <c r="F9" s="23">
        <v>179954</v>
      </c>
      <c r="G9" s="24">
        <f t="shared" si="3"/>
        <v>104.90253229492141</v>
      </c>
      <c r="H9" s="27"/>
      <c r="I9" s="23"/>
      <c r="J9" s="24" t="s">
        <v>90</v>
      </c>
    </row>
    <row r="10" spans="1:10" s="1" customFormat="1" ht="42" customHeight="1">
      <c r="A10" s="22" t="s">
        <v>361</v>
      </c>
      <c r="B10" s="23">
        <f>SUM(E10,H10)</f>
        <v>668317</v>
      </c>
      <c r="C10" s="23">
        <f>SUM(F10,I10)</f>
        <v>677272</v>
      </c>
      <c r="D10" s="24">
        <f t="shared" si="1"/>
        <v>101.33993299586872</v>
      </c>
      <c r="E10" s="25">
        <v>668317</v>
      </c>
      <c r="F10" s="23">
        <v>677272</v>
      </c>
      <c r="G10" s="24">
        <f t="shared" si="3"/>
        <v>101.33993299586872</v>
      </c>
      <c r="H10" s="26"/>
      <c r="I10" s="23"/>
      <c r="J10" s="24" t="s">
        <v>90</v>
      </c>
    </row>
    <row r="11" spans="1:10" s="1" customFormat="1" ht="42" customHeight="1">
      <c r="A11" s="22" t="s">
        <v>362</v>
      </c>
      <c r="B11" s="23">
        <f>SUM(E11,H11)</f>
        <v>12726</v>
      </c>
      <c r="C11" s="23">
        <f>SUM(F11,I11)</f>
        <v>0</v>
      </c>
      <c r="D11" s="24">
        <f t="shared" si="1"/>
        <v>0</v>
      </c>
      <c r="E11" s="25">
        <v>12726</v>
      </c>
      <c r="F11" s="23"/>
      <c r="G11" s="24">
        <f t="shared" si="3"/>
        <v>0</v>
      </c>
      <c r="H11" s="28"/>
      <c r="I11" s="23"/>
      <c r="J11" s="24" t="s">
        <v>90</v>
      </c>
    </row>
    <row r="12" spans="1:10" s="1" customFormat="1" ht="42" customHeight="1">
      <c r="A12" s="22" t="s">
        <v>363</v>
      </c>
      <c r="B12" s="23">
        <f>SUM(E12,H12)</f>
        <v>0</v>
      </c>
      <c r="C12" s="23">
        <f>SUM(F12,I12)</f>
        <v>0</v>
      </c>
      <c r="D12" s="24" t="s">
        <v>90</v>
      </c>
      <c r="E12" s="25"/>
      <c r="F12" s="23"/>
      <c r="G12" s="24" t="s">
        <v>90</v>
      </c>
      <c r="H12" s="29"/>
      <c r="I12" s="29"/>
      <c r="J12" s="24" t="s">
        <v>90</v>
      </c>
    </row>
    <row r="13" spans="1:10" s="1" customFormat="1" ht="42" customHeight="1">
      <c r="A13" s="30" t="s">
        <v>364</v>
      </c>
      <c r="B13" s="21">
        <f>'11.2024年市级社会保险基金收入预算'!B6-B7</f>
        <v>110621</v>
      </c>
      <c r="C13" s="21">
        <f>'11.2024年市级社会保险基金收入预算'!C6-C7</f>
        <v>155628</v>
      </c>
      <c r="D13" s="19">
        <f t="shared" si="1"/>
        <v>140.68576490901364</v>
      </c>
      <c r="E13" s="21">
        <f>'11.2024年市级社会保险基金收入预算'!E6-E7</f>
        <v>107629</v>
      </c>
      <c r="F13" s="21">
        <f>'11.2024年市级社会保险基金收入预算'!F6-F7</f>
        <v>153358</v>
      </c>
      <c r="G13" s="19">
        <f t="shared" si="3"/>
        <v>142.4876195077535</v>
      </c>
      <c r="H13" s="21">
        <f>'11.2024年市级社会保险基金收入预算'!H6-H7</f>
        <v>2992</v>
      </c>
      <c r="I13" s="21">
        <f>'11.2024年市级社会保险基金收入预算'!I6-I7</f>
        <v>2270</v>
      </c>
      <c r="J13" s="19">
        <f>I13/H13*100</f>
        <v>75.86898395721924</v>
      </c>
    </row>
    <row r="14" ht="14.25">
      <c r="D14" s="31"/>
    </row>
    <row r="15" spans="4:10" ht="14.25">
      <c r="D15" s="31"/>
      <c r="E15" s="3"/>
      <c r="F15" s="1"/>
      <c r="G15" s="31"/>
      <c r="H15" s="1"/>
      <c r="I15" s="1"/>
      <c r="J15" s="1"/>
    </row>
    <row r="16" spans="4:10" ht="14.25">
      <c r="D16" s="31"/>
      <c r="E16" s="3"/>
      <c r="F16" s="1"/>
      <c r="G16" s="31"/>
      <c r="H16" s="1"/>
      <c r="I16" s="1"/>
      <c r="J16" s="1"/>
    </row>
    <row r="17" spans="4:10" ht="14.25">
      <c r="D17" s="31"/>
      <c r="E17" s="1"/>
      <c r="F17" s="1"/>
      <c r="G17" s="31"/>
      <c r="H17" s="1"/>
      <c r="I17" s="1"/>
      <c r="J17" s="1"/>
    </row>
    <row r="18" spans="4:10" ht="14.25">
      <c r="D18" s="31"/>
      <c r="E18" s="1"/>
      <c r="F18" s="1"/>
      <c r="G18" s="31"/>
      <c r="H18" s="1"/>
      <c r="I18" s="1"/>
      <c r="J18" s="1"/>
    </row>
    <row r="19" spans="4:10" ht="14.25">
      <c r="D19" s="31"/>
      <c r="E19" s="1"/>
      <c r="F19" s="1"/>
      <c r="G19" s="31"/>
      <c r="H19" s="1"/>
      <c r="I19" s="1"/>
      <c r="J19" s="1"/>
    </row>
    <row r="20" spans="3:10" ht="14.25">
      <c r="C20" s="1"/>
      <c r="E20" s="1"/>
      <c r="F20" s="1"/>
      <c r="G20" s="1"/>
      <c r="H20" s="1"/>
      <c r="I20" s="1"/>
      <c r="J20" s="1"/>
    </row>
    <row r="21" spans="3:10" ht="14.25">
      <c r="C21" s="1"/>
      <c r="E21" s="1"/>
      <c r="F21" s="1"/>
      <c r="G21" s="1"/>
      <c r="H21" s="1"/>
      <c r="I21" s="1"/>
      <c r="J21" s="1"/>
    </row>
    <row r="22" spans="4:10" ht="14.25">
      <c r="D22" s="2"/>
      <c r="E22" s="3"/>
      <c r="F22" s="1"/>
      <c r="G22" s="1"/>
      <c r="H22" s="1"/>
      <c r="I22" s="1"/>
      <c r="J22" s="1"/>
    </row>
  </sheetData>
  <sheetProtection/>
  <mergeCells count="8">
    <mergeCell ref="A2:J2"/>
    <mergeCell ref="D3:J3"/>
    <mergeCell ref="E4:G4"/>
    <mergeCell ref="H4:J4"/>
    <mergeCell ref="A4:A5"/>
    <mergeCell ref="B4:B5"/>
    <mergeCell ref="C4:C5"/>
    <mergeCell ref="D4:D5"/>
  </mergeCells>
  <printOptions/>
  <pageMargins left="1.2201388888888889" right="0.75" top="1" bottom="0.4326388888888889" header="0.5" footer="0.5"/>
  <pageSetup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85" zoomScaleNormal="85" zoomScaleSheetLayoutView="130" workbookViewId="0" topLeftCell="A1">
      <pane ySplit="7" topLeftCell="A8" activePane="bottomLeft" state="frozen"/>
      <selection pane="bottomLeft" activeCell="J10" sqref="J10"/>
    </sheetView>
  </sheetViews>
  <sheetFormatPr defaultColWidth="8.75390625" defaultRowHeight="14.25"/>
  <cols>
    <col min="1" max="1" width="28.625" style="148" customWidth="1"/>
    <col min="2" max="3" width="10.875" style="148" customWidth="1"/>
    <col min="4" max="4" width="9.625" style="148" bestFit="1" customWidth="1"/>
    <col min="5" max="6" width="9.875" style="148" customWidth="1"/>
    <col min="7" max="7" width="9.625" style="148" bestFit="1" customWidth="1"/>
    <col min="8" max="31" width="9.00390625" style="148" bestFit="1" customWidth="1"/>
    <col min="32" max="16384" width="8.75390625" style="148" customWidth="1"/>
  </cols>
  <sheetData>
    <row r="1" ht="14.25">
      <c r="A1" s="127"/>
    </row>
    <row r="2" spans="1:6" ht="24">
      <c r="A2" s="278" t="s">
        <v>39</v>
      </c>
      <c r="B2" s="278"/>
      <c r="C2" s="278"/>
      <c r="D2" s="278"/>
      <c r="E2" s="278"/>
      <c r="F2" s="278"/>
    </row>
    <row r="3" spans="1:6" ht="15.75">
      <c r="A3" s="279"/>
      <c r="B3" s="279"/>
      <c r="C3" s="279"/>
      <c r="D3" s="279"/>
      <c r="E3" s="279"/>
      <c r="F3" s="279"/>
    </row>
    <row r="4" spans="1:6" ht="22.5" customHeight="1">
      <c r="A4" s="280" t="s">
        <v>40</v>
      </c>
      <c r="B4" s="281"/>
      <c r="C4" s="281"/>
      <c r="D4" s="281"/>
      <c r="E4" s="282" t="s">
        <v>2</v>
      </c>
      <c r="F4" s="282"/>
    </row>
    <row r="5" spans="1:6" ht="15" customHeight="1">
      <c r="A5" s="283"/>
      <c r="B5" s="284" t="s">
        <v>3</v>
      </c>
      <c r="C5" s="285" t="s">
        <v>4</v>
      </c>
      <c r="D5" s="286" t="s">
        <v>5</v>
      </c>
      <c r="E5" s="284" t="s">
        <v>6</v>
      </c>
      <c r="F5" s="283" t="s">
        <v>7</v>
      </c>
    </row>
    <row r="6" spans="1:6" ht="15" customHeight="1">
      <c r="A6" s="287" t="s">
        <v>41</v>
      </c>
      <c r="B6" s="288"/>
      <c r="C6" s="289"/>
      <c r="D6" s="290"/>
      <c r="E6" s="288"/>
      <c r="F6" s="287" t="s">
        <v>9</v>
      </c>
    </row>
    <row r="7" spans="1:6" ht="15" customHeight="1">
      <c r="A7" s="291"/>
      <c r="B7" s="292"/>
      <c r="C7" s="293"/>
      <c r="D7" s="294"/>
      <c r="E7" s="292"/>
      <c r="F7" s="291" t="s">
        <v>10</v>
      </c>
    </row>
    <row r="8" spans="1:7" s="208" customFormat="1" ht="27" customHeight="1">
      <c r="A8" s="295" t="s">
        <v>42</v>
      </c>
      <c r="B8" s="296">
        <f>SUM(B9:B27)</f>
        <v>7383518</v>
      </c>
      <c r="C8" s="296">
        <f>SUM(C9:C27)</f>
        <v>6545857</v>
      </c>
      <c r="D8" s="296">
        <f>SUM(D9:D27)</f>
        <v>5507545</v>
      </c>
      <c r="E8" s="297">
        <f>C8/B8*100</f>
        <v>88.65498804228554</v>
      </c>
      <c r="F8" s="297">
        <f>(C8-D8)/D8*100</f>
        <v>18.852537745946695</v>
      </c>
      <c r="G8" s="298"/>
    </row>
    <row r="9" spans="1:7" ht="27" customHeight="1">
      <c r="A9" s="299" t="s">
        <v>43</v>
      </c>
      <c r="B9" s="300">
        <v>748916</v>
      </c>
      <c r="C9" s="300">
        <v>723492</v>
      </c>
      <c r="D9" s="300">
        <v>502265</v>
      </c>
      <c r="E9" s="301">
        <f>C9/B9*100</f>
        <v>96.60522675440237</v>
      </c>
      <c r="F9" s="301">
        <f>(C9-D9)/D9*100</f>
        <v>44.04587219893881</v>
      </c>
      <c r="G9" s="298"/>
    </row>
    <row r="10" spans="1:7" ht="27" customHeight="1">
      <c r="A10" s="299" t="s">
        <v>44</v>
      </c>
      <c r="B10" s="300">
        <v>230742</v>
      </c>
      <c r="C10" s="300">
        <v>197619</v>
      </c>
      <c r="D10" s="300">
        <v>177851</v>
      </c>
      <c r="E10" s="301">
        <f aca="true" t="shared" si="0" ref="E10:E30">C10/B10*100</f>
        <v>85.64500611072107</v>
      </c>
      <c r="F10" s="301">
        <f aca="true" t="shared" si="1" ref="F10:F30">(C10-D10)/D10*100</f>
        <v>11.114922041484164</v>
      </c>
      <c r="G10" s="298"/>
    </row>
    <row r="11" spans="1:7" ht="27" customHeight="1">
      <c r="A11" s="299" t="s">
        <v>45</v>
      </c>
      <c r="B11" s="300">
        <v>1251167</v>
      </c>
      <c r="C11" s="300">
        <v>1141116</v>
      </c>
      <c r="D11" s="300">
        <v>1064176</v>
      </c>
      <c r="E11" s="301">
        <f t="shared" si="0"/>
        <v>91.20413182253048</v>
      </c>
      <c r="F11" s="301">
        <f t="shared" si="1"/>
        <v>7.230007066500279</v>
      </c>
      <c r="G11" s="298"/>
    </row>
    <row r="12" spans="1:7" ht="27" customHeight="1">
      <c r="A12" s="299" t="s">
        <v>46</v>
      </c>
      <c r="B12" s="300">
        <v>364806</v>
      </c>
      <c r="C12" s="300">
        <v>352137</v>
      </c>
      <c r="D12" s="300">
        <v>260669</v>
      </c>
      <c r="E12" s="301">
        <f t="shared" si="0"/>
        <v>96.52719527639348</v>
      </c>
      <c r="F12" s="301">
        <f t="shared" si="1"/>
        <v>35.08971147317095</v>
      </c>
      <c r="G12" s="298"/>
    </row>
    <row r="13" spans="1:7" ht="27" customHeight="1">
      <c r="A13" s="299" t="s">
        <v>47</v>
      </c>
      <c r="B13" s="300">
        <v>53083</v>
      </c>
      <c r="C13" s="300">
        <v>38453</v>
      </c>
      <c r="D13" s="300">
        <v>39181</v>
      </c>
      <c r="E13" s="301">
        <f t="shared" si="0"/>
        <v>72.439387374489</v>
      </c>
      <c r="F13" s="301">
        <f t="shared" si="1"/>
        <v>-1.858043439422169</v>
      </c>
      <c r="G13" s="298"/>
    </row>
    <row r="14" spans="1:7" ht="27" customHeight="1">
      <c r="A14" s="299" t="s">
        <v>48</v>
      </c>
      <c r="B14" s="300">
        <v>938130</v>
      </c>
      <c r="C14" s="300">
        <v>890822</v>
      </c>
      <c r="D14" s="300">
        <v>747497</v>
      </c>
      <c r="E14" s="301">
        <f t="shared" si="0"/>
        <v>94.95720209352648</v>
      </c>
      <c r="F14" s="301">
        <f t="shared" si="1"/>
        <v>19.17398999594647</v>
      </c>
      <c r="G14" s="298"/>
    </row>
    <row r="15" spans="1:7" ht="27" customHeight="1">
      <c r="A15" s="299" t="s">
        <v>49</v>
      </c>
      <c r="B15" s="300">
        <v>884066</v>
      </c>
      <c r="C15" s="300">
        <v>851412</v>
      </c>
      <c r="D15" s="300">
        <v>871709</v>
      </c>
      <c r="E15" s="301">
        <f t="shared" si="0"/>
        <v>96.30638436496822</v>
      </c>
      <c r="F15" s="301">
        <f t="shared" si="1"/>
        <v>-2.3284146429599786</v>
      </c>
      <c r="G15" s="298"/>
    </row>
    <row r="16" spans="1:7" ht="27" customHeight="1">
      <c r="A16" s="299" t="s">
        <v>50</v>
      </c>
      <c r="B16" s="300">
        <v>84390</v>
      </c>
      <c r="C16" s="300">
        <v>56375</v>
      </c>
      <c r="D16" s="300">
        <v>56812</v>
      </c>
      <c r="E16" s="301">
        <f t="shared" si="0"/>
        <v>66.80293873681717</v>
      </c>
      <c r="F16" s="301">
        <f t="shared" si="1"/>
        <v>-0.7692036893614025</v>
      </c>
      <c r="G16" s="298"/>
    </row>
    <row r="17" spans="1:7" ht="27" customHeight="1">
      <c r="A17" s="299" t="s">
        <v>51</v>
      </c>
      <c r="B17" s="300">
        <v>681524</v>
      </c>
      <c r="C17" s="300">
        <v>537088</v>
      </c>
      <c r="D17" s="300">
        <v>276114</v>
      </c>
      <c r="E17" s="301">
        <f t="shared" si="0"/>
        <v>78.80690922109859</v>
      </c>
      <c r="F17" s="301">
        <f t="shared" si="1"/>
        <v>94.51675757114815</v>
      </c>
      <c r="G17" s="298"/>
    </row>
    <row r="18" spans="1:7" ht="27" customHeight="1">
      <c r="A18" s="299" t="s">
        <v>52</v>
      </c>
      <c r="B18" s="300">
        <v>928755</v>
      </c>
      <c r="C18" s="300">
        <v>762115</v>
      </c>
      <c r="D18" s="300">
        <v>874088</v>
      </c>
      <c r="E18" s="301">
        <f t="shared" si="0"/>
        <v>82.0577009006681</v>
      </c>
      <c r="F18" s="301">
        <f t="shared" si="1"/>
        <v>-12.810266243215787</v>
      </c>
      <c r="G18" s="298"/>
    </row>
    <row r="19" spans="1:7" ht="27" customHeight="1">
      <c r="A19" s="299" t="s">
        <v>53</v>
      </c>
      <c r="B19" s="300">
        <v>243731</v>
      </c>
      <c r="C19" s="300">
        <v>189640</v>
      </c>
      <c r="D19" s="300">
        <v>176980</v>
      </c>
      <c r="E19" s="301">
        <f t="shared" si="0"/>
        <v>77.80709060398554</v>
      </c>
      <c r="F19" s="301">
        <f t="shared" si="1"/>
        <v>7.1533506610916495</v>
      </c>
      <c r="G19" s="298"/>
    </row>
    <row r="20" spans="1:7" ht="27" customHeight="1">
      <c r="A20" s="299" t="s">
        <v>54</v>
      </c>
      <c r="B20" s="300">
        <v>57134</v>
      </c>
      <c r="C20" s="300">
        <v>52297</v>
      </c>
      <c r="D20" s="300">
        <v>35037</v>
      </c>
      <c r="E20" s="301">
        <f t="shared" si="0"/>
        <v>91.53393776035286</v>
      </c>
      <c r="F20" s="301">
        <f t="shared" si="1"/>
        <v>49.26220852241915</v>
      </c>
      <c r="G20" s="298"/>
    </row>
    <row r="21" spans="1:7" ht="27" customHeight="1">
      <c r="A21" s="299" t="s">
        <v>55</v>
      </c>
      <c r="B21" s="300">
        <v>26117</v>
      </c>
      <c r="C21" s="300">
        <v>20391</v>
      </c>
      <c r="D21" s="300">
        <v>11439</v>
      </c>
      <c r="E21" s="301">
        <f t="shared" si="0"/>
        <v>78.07558295363174</v>
      </c>
      <c r="F21" s="301">
        <f t="shared" si="1"/>
        <v>78.25858903750328</v>
      </c>
      <c r="G21" s="298"/>
    </row>
    <row r="22" spans="1:7" ht="27" customHeight="1">
      <c r="A22" s="299" t="s">
        <v>56</v>
      </c>
      <c r="B22" s="300">
        <v>874</v>
      </c>
      <c r="C22" s="300">
        <v>632</v>
      </c>
      <c r="D22" s="300">
        <v>650</v>
      </c>
      <c r="E22" s="301">
        <f t="shared" si="0"/>
        <v>72.31121281464532</v>
      </c>
      <c r="F22" s="301">
        <f t="shared" si="1"/>
        <v>-2.769230769230769</v>
      </c>
      <c r="G22" s="298"/>
    </row>
    <row r="23" spans="1:7" ht="27" customHeight="1">
      <c r="A23" s="299" t="s">
        <v>57</v>
      </c>
      <c r="B23" s="300">
        <v>105681</v>
      </c>
      <c r="C23" s="300">
        <v>95504</v>
      </c>
      <c r="D23" s="300">
        <v>80770</v>
      </c>
      <c r="E23" s="301">
        <f t="shared" si="0"/>
        <v>90.37007598338396</v>
      </c>
      <c r="F23" s="301">
        <f t="shared" si="1"/>
        <v>18.24192150550947</v>
      </c>
      <c r="G23" s="298"/>
    </row>
    <row r="24" spans="1:7" ht="27" customHeight="1">
      <c r="A24" s="299" t="s">
        <v>58</v>
      </c>
      <c r="B24" s="300">
        <v>250667</v>
      </c>
      <c r="C24" s="300">
        <v>209044</v>
      </c>
      <c r="D24" s="300">
        <v>178100</v>
      </c>
      <c r="E24" s="301">
        <f t="shared" si="0"/>
        <v>83.3951018682156</v>
      </c>
      <c r="F24" s="301">
        <f t="shared" si="1"/>
        <v>17.374508702975856</v>
      </c>
      <c r="G24" s="298"/>
    </row>
    <row r="25" spans="1:7" ht="27" customHeight="1">
      <c r="A25" s="299" t="s">
        <v>59</v>
      </c>
      <c r="B25" s="300">
        <v>28806</v>
      </c>
      <c r="C25" s="300">
        <v>12586</v>
      </c>
      <c r="D25" s="300">
        <v>16179</v>
      </c>
      <c r="E25" s="301">
        <f t="shared" si="0"/>
        <v>43.692286329236964</v>
      </c>
      <c r="F25" s="301">
        <f t="shared" si="1"/>
        <v>-22.207800234872366</v>
      </c>
      <c r="G25" s="298"/>
    </row>
    <row r="26" spans="1:7" ht="27" customHeight="1">
      <c r="A26" s="299" t="s">
        <v>60</v>
      </c>
      <c r="B26" s="300">
        <v>29108</v>
      </c>
      <c r="C26" s="300">
        <v>20166</v>
      </c>
      <c r="D26" s="300">
        <v>20883</v>
      </c>
      <c r="E26" s="301">
        <f t="shared" si="0"/>
        <v>69.27992304521094</v>
      </c>
      <c r="F26" s="301">
        <f t="shared" si="1"/>
        <v>-3.4334147392616003</v>
      </c>
      <c r="G26" s="298"/>
    </row>
    <row r="27" spans="1:7" s="208" customFormat="1" ht="27" customHeight="1">
      <c r="A27" s="299" t="s">
        <v>61</v>
      </c>
      <c r="B27" s="300">
        <v>475821</v>
      </c>
      <c r="C27" s="300">
        <v>394968</v>
      </c>
      <c r="D27" s="300">
        <v>117145</v>
      </c>
      <c r="E27" s="301">
        <f t="shared" si="0"/>
        <v>83.00768566330616</v>
      </c>
      <c r="F27" s="301">
        <f t="shared" si="1"/>
        <v>237.1616372871228</v>
      </c>
      <c r="G27" s="298"/>
    </row>
    <row r="28" spans="1:7" ht="27" customHeight="1">
      <c r="A28" s="302" t="s">
        <v>62</v>
      </c>
      <c r="B28" s="303">
        <v>3676234</v>
      </c>
      <c r="C28" s="303">
        <v>2959505</v>
      </c>
      <c r="D28" s="303">
        <v>3044507</v>
      </c>
      <c r="E28" s="297">
        <f t="shared" si="0"/>
        <v>80.50371657516905</v>
      </c>
      <c r="F28" s="297">
        <f t="shared" si="1"/>
        <v>-2.791979128312071</v>
      </c>
      <c r="G28" s="298"/>
    </row>
    <row r="29" spans="1:7" ht="27" customHeight="1">
      <c r="A29" s="302" t="s">
        <v>63</v>
      </c>
      <c r="B29" s="303">
        <v>5074</v>
      </c>
      <c r="C29" s="303">
        <v>3992</v>
      </c>
      <c r="D29" s="303">
        <v>603</v>
      </c>
      <c r="E29" s="297">
        <f t="shared" si="0"/>
        <v>78.67560110366576</v>
      </c>
      <c r="F29" s="297">
        <f t="shared" si="1"/>
        <v>562.0232172470978</v>
      </c>
      <c r="G29" s="298"/>
    </row>
    <row r="30" spans="1:6" ht="27" customHeight="1">
      <c r="A30" s="295" t="s">
        <v>64</v>
      </c>
      <c r="B30" s="304">
        <v>1558927</v>
      </c>
      <c r="C30" s="304">
        <v>1562493</v>
      </c>
      <c r="D30" s="304">
        <v>1553959</v>
      </c>
      <c r="E30" s="297">
        <f t="shared" si="0"/>
        <v>100.22874708052399</v>
      </c>
      <c r="F30" s="297">
        <f t="shared" si="1"/>
        <v>0.5491779384140766</v>
      </c>
    </row>
  </sheetData>
  <sheetProtection/>
  <mergeCells count="7">
    <mergeCell ref="A2:F2"/>
    <mergeCell ref="B4:D4"/>
    <mergeCell ref="E4:F4"/>
    <mergeCell ref="B5:B7"/>
    <mergeCell ref="C5:C7"/>
    <mergeCell ref="D5:D7"/>
    <mergeCell ref="E5:E7"/>
  </mergeCells>
  <printOptions/>
  <pageMargins left="0.9986111111111111" right="0.9986111111111111" top="0.9986111111111111" bottom="0.9986111111111111" header="0.51" footer="0.51"/>
  <pageSetup horizontalDpi="600" verticalDpi="600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="40" zoomScaleNormal="40" zoomScaleSheetLayoutView="55" workbookViewId="0" topLeftCell="A1">
      <pane xSplit="1" ySplit="5" topLeftCell="B6" activePane="bottomRight" state="frozen"/>
      <selection pane="bottomRight" activeCell="A31" sqref="A6:IV31"/>
    </sheetView>
  </sheetViews>
  <sheetFormatPr defaultColWidth="8.75390625" defaultRowHeight="14.25"/>
  <cols>
    <col min="1" max="1" width="41.125" style="176" customWidth="1"/>
    <col min="2" max="2" width="12.375" style="148" customWidth="1"/>
    <col min="3" max="3" width="12.125" style="148" customWidth="1"/>
    <col min="4" max="4" width="13.125" style="148" customWidth="1"/>
    <col min="5" max="5" width="12.875" style="148" customWidth="1"/>
    <col min="6" max="6" width="10.50390625" style="148" customWidth="1"/>
    <col min="7" max="7" width="11.625" style="148" customWidth="1"/>
    <col min="8" max="8" width="12.75390625" style="148" customWidth="1"/>
    <col min="9" max="9" width="13.50390625" style="148" customWidth="1"/>
    <col min="10" max="10" width="13.625" style="148" customWidth="1"/>
    <col min="11" max="11" width="11.625" style="148" customWidth="1"/>
    <col min="12" max="12" width="10.125" style="148" customWidth="1"/>
    <col min="13" max="13" width="10.75390625" style="148" customWidth="1"/>
    <col min="14" max="14" width="13.25390625" style="148" customWidth="1"/>
    <col min="15" max="15" width="14.00390625" style="148" customWidth="1"/>
    <col min="16" max="16" width="10.875" style="148" customWidth="1"/>
    <col min="17" max="17" width="10.125" style="148" customWidth="1"/>
    <col min="18" max="18" width="8.125" style="148" customWidth="1"/>
    <col min="19" max="19" width="13.50390625" style="148" customWidth="1"/>
    <col min="20" max="20" width="13.875" style="148" customWidth="1"/>
    <col min="21" max="21" width="11.50390625" style="148" customWidth="1"/>
    <col min="22" max="22" width="10.125" style="148" customWidth="1"/>
    <col min="23" max="23" width="8.50390625" style="148" customWidth="1"/>
    <col min="24" max="24" width="12.75390625" style="148" customWidth="1"/>
    <col min="25" max="25" width="14.00390625" style="148" customWidth="1"/>
    <col min="26" max="26" width="10.50390625" style="148" customWidth="1"/>
    <col min="27" max="32" width="9.00390625" style="148" bestFit="1" customWidth="1"/>
    <col min="33" max="16384" width="8.75390625" style="148" customWidth="1"/>
  </cols>
  <sheetData>
    <row r="1" spans="1:26" ht="102" customHeight="1">
      <c r="A1" s="235" t="s">
        <v>65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26" ht="34.5" customHeight="1">
      <c r="A2" s="237" t="s">
        <v>66</v>
      </c>
      <c r="B2" s="238"/>
      <c r="C2" s="238"/>
      <c r="D2" s="238"/>
      <c r="E2" s="239"/>
      <c r="F2" s="239"/>
      <c r="G2" s="240"/>
      <c r="H2" s="240"/>
      <c r="I2" s="239"/>
      <c r="J2" s="239"/>
      <c r="K2" s="239"/>
      <c r="L2" s="240"/>
      <c r="M2" s="240"/>
      <c r="N2" s="239"/>
      <c r="O2" s="266"/>
      <c r="P2" s="266"/>
      <c r="Q2" s="240"/>
      <c r="R2" s="240"/>
      <c r="S2" s="239"/>
      <c r="T2" s="266"/>
      <c r="U2" s="266"/>
      <c r="V2" s="240"/>
      <c r="W2" s="240"/>
      <c r="X2" s="239"/>
      <c r="Y2" s="276" t="s">
        <v>67</v>
      </c>
      <c r="Z2" s="266"/>
    </row>
    <row r="3" spans="1:26" ht="27" customHeight="1">
      <c r="A3" s="241" t="s">
        <v>68</v>
      </c>
      <c r="B3" s="242" t="s">
        <v>69</v>
      </c>
      <c r="C3" s="242" t="s">
        <v>70</v>
      </c>
      <c r="D3" s="243" t="s">
        <v>71</v>
      </c>
      <c r="E3" s="242" t="s">
        <v>72</v>
      </c>
      <c r="F3" s="242" t="s">
        <v>73</v>
      </c>
      <c r="G3" s="244" t="s">
        <v>74</v>
      </c>
      <c r="H3" s="245"/>
      <c r="I3" s="245"/>
      <c r="J3" s="245"/>
      <c r="K3" s="267"/>
      <c r="L3" s="244" t="s">
        <v>75</v>
      </c>
      <c r="M3" s="245"/>
      <c r="N3" s="245"/>
      <c r="O3" s="245"/>
      <c r="P3" s="267"/>
      <c r="Q3" s="244" t="s">
        <v>76</v>
      </c>
      <c r="R3" s="245"/>
      <c r="S3" s="245"/>
      <c r="T3" s="245"/>
      <c r="U3" s="267"/>
      <c r="V3" s="244" t="s">
        <v>77</v>
      </c>
      <c r="W3" s="245"/>
      <c r="X3" s="245"/>
      <c r="Y3" s="245"/>
      <c r="Z3" s="267"/>
    </row>
    <row r="4" spans="1:26" ht="27" customHeight="1">
      <c r="A4" s="246"/>
      <c r="B4" s="247"/>
      <c r="C4" s="247"/>
      <c r="D4" s="248"/>
      <c r="E4" s="247"/>
      <c r="F4" s="249" t="s">
        <v>78</v>
      </c>
      <c r="G4" s="242" t="s">
        <v>69</v>
      </c>
      <c r="H4" s="242" t="s">
        <v>70</v>
      </c>
      <c r="I4" s="243" t="s">
        <v>71</v>
      </c>
      <c r="J4" s="242" t="s">
        <v>72</v>
      </c>
      <c r="K4" s="242" t="s">
        <v>73</v>
      </c>
      <c r="L4" s="242" t="s">
        <v>69</v>
      </c>
      <c r="M4" s="242" t="s">
        <v>70</v>
      </c>
      <c r="N4" s="243" t="s">
        <v>71</v>
      </c>
      <c r="O4" s="242" t="s">
        <v>72</v>
      </c>
      <c r="P4" s="242" t="s">
        <v>73</v>
      </c>
      <c r="Q4" s="242" t="s">
        <v>69</v>
      </c>
      <c r="R4" s="242" t="s">
        <v>70</v>
      </c>
      <c r="S4" s="243" t="s">
        <v>71</v>
      </c>
      <c r="T4" s="242" t="s">
        <v>72</v>
      </c>
      <c r="U4" s="242" t="s">
        <v>73</v>
      </c>
      <c r="V4" s="242" t="s">
        <v>69</v>
      </c>
      <c r="W4" s="242" t="s">
        <v>70</v>
      </c>
      <c r="X4" s="243" t="s">
        <v>71</v>
      </c>
      <c r="Y4" s="242" t="s">
        <v>72</v>
      </c>
      <c r="Z4" s="242" t="s">
        <v>73</v>
      </c>
    </row>
    <row r="5" spans="1:26" ht="27" customHeight="1">
      <c r="A5" s="250" t="s">
        <v>79</v>
      </c>
      <c r="B5" s="249" t="s">
        <v>80</v>
      </c>
      <c r="C5" s="249" t="s">
        <v>81</v>
      </c>
      <c r="D5" s="251" t="s">
        <v>82</v>
      </c>
      <c r="E5" s="249" t="s">
        <v>83</v>
      </c>
      <c r="F5" s="249" t="s">
        <v>84</v>
      </c>
      <c r="G5" s="249" t="s">
        <v>80</v>
      </c>
      <c r="H5" s="249" t="s">
        <v>81</v>
      </c>
      <c r="I5" s="251" t="s">
        <v>82</v>
      </c>
      <c r="J5" s="249" t="s">
        <v>83</v>
      </c>
      <c r="K5" s="249" t="s">
        <v>84</v>
      </c>
      <c r="L5" s="249" t="s">
        <v>80</v>
      </c>
      <c r="M5" s="249" t="s">
        <v>81</v>
      </c>
      <c r="N5" s="251" t="s">
        <v>82</v>
      </c>
      <c r="O5" s="249" t="s">
        <v>83</v>
      </c>
      <c r="P5" s="249" t="s">
        <v>84</v>
      </c>
      <c r="Q5" s="249" t="s">
        <v>80</v>
      </c>
      <c r="R5" s="249" t="s">
        <v>81</v>
      </c>
      <c r="S5" s="251" t="s">
        <v>82</v>
      </c>
      <c r="T5" s="249" t="s">
        <v>83</v>
      </c>
      <c r="U5" s="249" t="s">
        <v>84</v>
      </c>
      <c r="V5" s="249" t="s">
        <v>80</v>
      </c>
      <c r="W5" s="249" t="s">
        <v>81</v>
      </c>
      <c r="X5" s="251" t="s">
        <v>82</v>
      </c>
      <c r="Y5" s="249" t="s">
        <v>83</v>
      </c>
      <c r="Z5" s="249" t="s">
        <v>84</v>
      </c>
    </row>
    <row r="6" spans="1:26" s="208" customFormat="1" ht="45" customHeight="1">
      <c r="A6" s="252" t="s">
        <v>85</v>
      </c>
      <c r="B6" s="253">
        <f>SUM(G6,L6,Q6,V6)</f>
        <v>479030</v>
      </c>
      <c r="C6" s="253">
        <f>SUM(H6,M6,R6,W6)</f>
        <v>441062</v>
      </c>
      <c r="D6" s="253">
        <f>SUM(I6,N6,S6,X6)</f>
        <v>431052</v>
      </c>
      <c r="E6" s="254">
        <f>C6/B6*100</f>
        <v>92.07398284032315</v>
      </c>
      <c r="F6" s="254">
        <f>(C6-D6)/D6*100</f>
        <v>2.3222256247506103</v>
      </c>
      <c r="G6" s="255">
        <f>G7+G22</f>
        <v>396841</v>
      </c>
      <c r="H6" s="255">
        <f>H7+H22</f>
        <v>354171</v>
      </c>
      <c r="I6" s="255">
        <f>I7+I22</f>
        <v>344955</v>
      </c>
      <c r="J6" s="254">
        <f>H6/G6*100</f>
        <v>89.24758278504488</v>
      </c>
      <c r="K6" s="254">
        <f>(H6-I6)/I6*100</f>
        <v>2.671652824281428</v>
      </c>
      <c r="L6" s="255">
        <f aca="true" t="shared" si="0" ref="L6:S6">L7+L22</f>
        <v>65500</v>
      </c>
      <c r="M6" s="268">
        <f t="shared" si="0"/>
        <v>68492</v>
      </c>
      <c r="N6" s="268">
        <f t="shared" si="0"/>
        <v>64276</v>
      </c>
      <c r="O6" s="254">
        <f>M6/L6*100</f>
        <v>104.5679389312977</v>
      </c>
      <c r="P6" s="254">
        <f>(M6-N6)/N6*100</f>
        <v>6.5592133922459395</v>
      </c>
      <c r="Q6" s="255">
        <f t="shared" si="0"/>
        <v>8509</v>
      </c>
      <c r="R6" s="268">
        <f t="shared" si="0"/>
        <v>7482</v>
      </c>
      <c r="S6" s="268">
        <f t="shared" si="0"/>
        <v>7449</v>
      </c>
      <c r="T6" s="254">
        <f>R6/Q6*100</f>
        <v>87.93042660712187</v>
      </c>
      <c r="U6" s="254">
        <f>(R6-S6)/S6*100</f>
        <v>0.44301248489730166</v>
      </c>
      <c r="V6" s="255">
        <f aca="true" t="shared" si="1" ref="V6:X6">V7+V22</f>
        <v>8180</v>
      </c>
      <c r="W6" s="268">
        <f t="shared" si="1"/>
        <v>10917</v>
      </c>
      <c r="X6" s="268">
        <f t="shared" si="1"/>
        <v>14372</v>
      </c>
      <c r="Y6" s="254">
        <f>W6/V6*100</f>
        <v>133.45965770171148</v>
      </c>
      <c r="Z6" s="254">
        <f>(W6-X6)/X6*100</f>
        <v>-24.039799610353466</v>
      </c>
    </row>
    <row r="7" spans="1:26" s="208" customFormat="1" ht="45" customHeight="1">
      <c r="A7" s="252" t="s">
        <v>86</v>
      </c>
      <c r="B7" s="253">
        <f aca="true" t="shared" si="2" ref="B7:B31">SUM(G7,L7,Q7,V7)</f>
        <v>337260</v>
      </c>
      <c r="C7" s="253">
        <f aca="true" t="shared" si="3" ref="C7:C31">SUM(H7,M7,R7,W7)</f>
        <v>293017</v>
      </c>
      <c r="D7" s="253">
        <f aca="true" t="shared" si="4" ref="D7:D31">SUM(I7,N7,S7,X7)</f>
        <v>326958</v>
      </c>
      <c r="E7" s="254">
        <f aca="true" t="shared" si="5" ref="E7:E31">C7/B7*100</f>
        <v>86.88163434738777</v>
      </c>
      <c r="F7" s="254">
        <f aca="true" t="shared" si="6" ref="F7:F31">(C7-D7)/D7*100</f>
        <v>-10.380844022779684</v>
      </c>
      <c r="G7" s="255">
        <f>SUM(G8:G21)</f>
        <v>260410</v>
      </c>
      <c r="H7" s="255">
        <f>SUM(H8:H21)</f>
        <v>215260</v>
      </c>
      <c r="I7" s="255">
        <f>SUM(I8:I21)</f>
        <v>249576</v>
      </c>
      <c r="J7" s="254">
        <f>H7/G7*100</f>
        <v>82.66195614607734</v>
      </c>
      <c r="K7" s="254">
        <f>(H7-I7)/I7*100</f>
        <v>-13.749719524313237</v>
      </c>
      <c r="L7" s="255">
        <f aca="true" t="shared" si="7" ref="L7:S7">SUM(L8:L21)</f>
        <v>60850</v>
      </c>
      <c r="M7" s="255">
        <f t="shared" si="7"/>
        <v>59548</v>
      </c>
      <c r="N7" s="255">
        <f t="shared" si="7"/>
        <v>56672</v>
      </c>
      <c r="O7" s="254">
        <f>M7/L7*100</f>
        <v>97.86031224322103</v>
      </c>
      <c r="P7" s="254">
        <f>(M7-N7)/N7*100</f>
        <v>5.074816487859966</v>
      </c>
      <c r="Q7" s="255">
        <f t="shared" si="7"/>
        <v>8500</v>
      </c>
      <c r="R7" s="255">
        <f t="shared" si="7"/>
        <v>7299</v>
      </c>
      <c r="S7" s="255">
        <f t="shared" si="7"/>
        <v>7071</v>
      </c>
      <c r="T7" s="254">
        <f>R7/Q7*100</f>
        <v>85.87058823529412</v>
      </c>
      <c r="U7" s="254">
        <f>(R7-S7)/S7*100</f>
        <v>3.224437844717862</v>
      </c>
      <c r="V7" s="255">
        <f aca="true" t="shared" si="8" ref="V7:X7">SUM(V8:V21)</f>
        <v>7500</v>
      </c>
      <c r="W7" s="255">
        <f t="shared" si="8"/>
        <v>10910</v>
      </c>
      <c r="X7" s="255">
        <f t="shared" si="8"/>
        <v>13639</v>
      </c>
      <c r="Y7" s="254">
        <f>W7/V7*100</f>
        <v>145.46666666666667</v>
      </c>
      <c r="Z7" s="254">
        <f>(W7-X7)/X7*100</f>
        <v>-20.00879829899553</v>
      </c>
    </row>
    <row r="8" spans="1:26" s="148" customFormat="1" ht="45" customHeight="1">
      <c r="A8" s="256" t="s">
        <v>87</v>
      </c>
      <c r="B8" s="257">
        <f t="shared" si="2"/>
        <v>122200</v>
      </c>
      <c r="C8" s="257">
        <f t="shared" si="3"/>
        <v>117163</v>
      </c>
      <c r="D8" s="257">
        <f t="shared" si="4"/>
        <v>106558</v>
      </c>
      <c r="E8" s="258">
        <f t="shared" si="5"/>
        <v>95.87806873977087</v>
      </c>
      <c r="F8" s="258">
        <f t="shared" si="6"/>
        <v>9.952326432553162</v>
      </c>
      <c r="G8" s="257">
        <v>91755</v>
      </c>
      <c r="H8" s="257">
        <v>84434</v>
      </c>
      <c r="I8" s="257">
        <v>77284</v>
      </c>
      <c r="J8" s="258">
        <f>H8/G8*100</f>
        <v>92.02114326194759</v>
      </c>
      <c r="K8" s="269">
        <f>(H8-I8)/I8*100</f>
        <v>9.251591532529373</v>
      </c>
      <c r="L8" s="270">
        <v>25200</v>
      </c>
      <c r="M8" s="271">
        <v>25620</v>
      </c>
      <c r="N8" s="271">
        <v>23683</v>
      </c>
      <c r="O8" s="258">
        <f>M8/L8*100</f>
        <v>101.66666666666666</v>
      </c>
      <c r="P8" s="258">
        <f>(M8-N8)/N8*100</f>
        <v>8.178862475193178</v>
      </c>
      <c r="Q8" s="270">
        <v>2270</v>
      </c>
      <c r="R8" s="271">
        <v>2392</v>
      </c>
      <c r="S8" s="271">
        <v>1818</v>
      </c>
      <c r="T8" s="258">
        <f aca="true" t="shared" si="9" ref="T8:T31">R8/Q8*100</f>
        <v>105.37444933920706</v>
      </c>
      <c r="U8" s="258">
        <f aca="true" t="shared" si="10" ref="U8:U31">(R8-S8)/S8*100</f>
        <v>31.573157315731574</v>
      </c>
      <c r="V8" s="270">
        <v>2975</v>
      </c>
      <c r="W8" s="271">
        <v>4717</v>
      </c>
      <c r="X8" s="271">
        <v>3773</v>
      </c>
      <c r="Y8" s="258">
        <f aca="true" t="shared" si="11" ref="Y8:Y31">W8/V8*100</f>
        <v>158.5546218487395</v>
      </c>
      <c r="Z8" s="258">
        <f aca="true" t="shared" si="12" ref="Z8:Z31">(W8-X8)/X8*100</f>
        <v>25.01987808110257</v>
      </c>
    </row>
    <row r="9" spans="1:26" s="148" customFormat="1" ht="45" customHeight="1">
      <c r="A9" s="256" t="s">
        <v>88</v>
      </c>
      <c r="B9" s="257">
        <f t="shared" si="2"/>
        <v>28333</v>
      </c>
      <c r="C9" s="257">
        <f t="shared" si="3"/>
        <v>21604</v>
      </c>
      <c r="D9" s="257">
        <f t="shared" si="4"/>
        <v>23113</v>
      </c>
      <c r="E9" s="258">
        <f t="shared" si="5"/>
        <v>76.25030882716267</v>
      </c>
      <c r="F9" s="258">
        <f t="shared" si="6"/>
        <v>-6.528793319776749</v>
      </c>
      <c r="G9" s="257">
        <v>23383</v>
      </c>
      <c r="H9" s="257">
        <v>16873</v>
      </c>
      <c r="I9" s="257">
        <v>18773</v>
      </c>
      <c r="J9" s="258">
        <f aca="true" t="shared" si="13" ref="J9:J31">H9/G9*100</f>
        <v>72.15926100158234</v>
      </c>
      <c r="K9" s="269">
        <f aca="true" t="shared" si="14" ref="K9:K31">(H9-I9)/I9*100</f>
        <v>-10.120918340169393</v>
      </c>
      <c r="L9" s="261">
        <v>4150</v>
      </c>
      <c r="M9" s="271">
        <v>3652</v>
      </c>
      <c r="N9" s="271">
        <v>3768</v>
      </c>
      <c r="O9" s="258">
        <f>M9/L9*100</f>
        <v>88</v>
      </c>
      <c r="P9" s="258">
        <f>(M9-N9)/N9*100</f>
        <v>-3.0785562632696393</v>
      </c>
      <c r="Q9" s="261">
        <v>700</v>
      </c>
      <c r="R9" s="271">
        <v>412</v>
      </c>
      <c r="S9" s="271">
        <v>488</v>
      </c>
      <c r="T9" s="258">
        <f t="shared" si="9"/>
        <v>58.857142857142854</v>
      </c>
      <c r="U9" s="258">
        <f t="shared" si="10"/>
        <v>-15.573770491803279</v>
      </c>
      <c r="V9" s="261">
        <v>100</v>
      </c>
      <c r="W9" s="271">
        <v>667</v>
      </c>
      <c r="X9" s="271">
        <v>84</v>
      </c>
      <c r="Y9" s="258">
        <f t="shared" si="11"/>
        <v>667</v>
      </c>
      <c r="Z9" s="258">
        <f t="shared" si="12"/>
        <v>694.047619047619</v>
      </c>
    </row>
    <row r="10" spans="1:26" s="148" customFormat="1" ht="45" customHeight="1">
      <c r="A10" s="256" t="s">
        <v>89</v>
      </c>
      <c r="B10" s="257">
        <f t="shared" si="2"/>
        <v>9000</v>
      </c>
      <c r="C10" s="257">
        <f t="shared" si="3"/>
        <v>7878</v>
      </c>
      <c r="D10" s="257">
        <f t="shared" si="4"/>
        <v>7747</v>
      </c>
      <c r="E10" s="258">
        <f t="shared" si="5"/>
        <v>87.53333333333333</v>
      </c>
      <c r="F10" s="258">
        <f t="shared" si="6"/>
        <v>1.6909771524461084</v>
      </c>
      <c r="G10" s="257">
        <v>6825</v>
      </c>
      <c r="H10" s="257">
        <v>5906</v>
      </c>
      <c r="I10" s="257">
        <v>5844</v>
      </c>
      <c r="J10" s="258">
        <f t="shared" si="13"/>
        <v>86.53479853479853</v>
      </c>
      <c r="K10" s="269">
        <f t="shared" si="14"/>
        <v>1.0609171800136894</v>
      </c>
      <c r="L10" s="261">
        <v>2000</v>
      </c>
      <c r="M10" s="271">
        <v>1791</v>
      </c>
      <c r="N10" s="271">
        <v>1813</v>
      </c>
      <c r="O10" s="258">
        <f aca="true" t="shared" si="15" ref="O9:O31">M10/L10*100</f>
        <v>89.55</v>
      </c>
      <c r="P10" s="258">
        <f aca="true" t="shared" si="16" ref="P9:P31">(M10-N10)/N10*100</f>
        <v>-1.2134583563154993</v>
      </c>
      <c r="Q10" s="261">
        <v>175</v>
      </c>
      <c r="R10" s="271">
        <v>91</v>
      </c>
      <c r="S10" s="271">
        <v>90</v>
      </c>
      <c r="T10" s="258">
        <f t="shared" si="9"/>
        <v>52</v>
      </c>
      <c r="U10" s="258">
        <f t="shared" si="10"/>
        <v>1.1111111111111112</v>
      </c>
      <c r="V10" s="261"/>
      <c r="W10" s="271">
        <v>90</v>
      </c>
      <c r="X10" s="271"/>
      <c r="Y10" s="258" t="s">
        <v>90</v>
      </c>
      <c r="Z10" s="258" t="s">
        <v>90</v>
      </c>
    </row>
    <row r="11" spans="1:26" s="148" customFormat="1" ht="45" customHeight="1">
      <c r="A11" s="256" t="s">
        <v>91</v>
      </c>
      <c r="B11" s="257">
        <f t="shared" si="2"/>
        <v>3676</v>
      </c>
      <c r="C11" s="257">
        <f t="shared" si="3"/>
        <v>3056</v>
      </c>
      <c r="D11" s="257">
        <f t="shared" si="4"/>
        <v>3469</v>
      </c>
      <c r="E11" s="258">
        <f t="shared" si="5"/>
        <v>83.13384113166485</v>
      </c>
      <c r="F11" s="258">
        <f t="shared" si="6"/>
        <v>-11.90544825598155</v>
      </c>
      <c r="G11" s="259">
        <v>2561</v>
      </c>
      <c r="H11" s="257">
        <v>2038</v>
      </c>
      <c r="I11" s="257">
        <v>2055</v>
      </c>
      <c r="J11" s="258">
        <f t="shared" si="13"/>
        <v>79.578289730574</v>
      </c>
      <c r="K11" s="269">
        <f t="shared" si="14"/>
        <v>-0.827250608272506</v>
      </c>
      <c r="L11" s="261">
        <v>300</v>
      </c>
      <c r="M11" s="271">
        <v>108</v>
      </c>
      <c r="N11" s="271">
        <v>239</v>
      </c>
      <c r="O11" s="258">
        <f t="shared" si="15"/>
        <v>36</v>
      </c>
      <c r="P11" s="258">
        <f t="shared" si="16"/>
        <v>-54.811715481171554</v>
      </c>
      <c r="Q11" s="261">
        <v>15</v>
      </c>
      <c r="R11" s="271">
        <v>20</v>
      </c>
      <c r="S11" s="271">
        <v>18</v>
      </c>
      <c r="T11" s="258">
        <f t="shared" si="9"/>
        <v>133.33333333333331</v>
      </c>
      <c r="U11" s="258">
        <f t="shared" si="10"/>
        <v>11.11111111111111</v>
      </c>
      <c r="V11" s="261">
        <v>800</v>
      </c>
      <c r="W11" s="271">
        <v>890</v>
      </c>
      <c r="X11" s="271">
        <v>1157</v>
      </c>
      <c r="Y11" s="258">
        <f t="shared" si="11"/>
        <v>111.25</v>
      </c>
      <c r="Z11" s="258">
        <f t="shared" si="12"/>
        <v>-23.076923076923077</v>
      </c>
    </row>
    <row r="12" spans="1:26" s="148" customFormat="1" ht="45" customHeight="1">
      <c r="A12" s="256" t="s">
        <v>92</v>
      </c>
      <c r="B12" s="257">
        <f t="shared" si="2"/>
        <v>41400</v>
      </c>
      <c r="C12" s="257">
        <f t="shared" si="3"/>
        <v>37409</v>
      </c>
      <c r="D12" s="257">
        <f t="shared" si="4"/>
        <v>37445</v>
      </c>
      <c r="E12" s="258">
        <f t="shared" si="5"/>
        <v>90.35990338164251</v>
      </c>
      <c r="F12" s="258">
        <f t="shared" si="6"/>
        <v>-0.09614100680998798</v>
      </c>
      <c r="G12" s="257">
        <v>38000</v>
      </c>
      <c r="H12" s="257">
        <v>33791</v>
      </c>
      <c r="I12" s="257">
        <v>34034</v>
      </c>
      <c r="J12" s="258">
        <f t="shared" si="13"/>
        <v>88.9236842105263</v>
      </c>
      <c r="K12" s="269">
        <f t="shared" si="14"/>
        <v>-0.7139918904624787</v>
      </c>
      <c r="L12" s="261">
        <v>2800</v>
      </c>
      <c r="M12" s="271">
        <v>2797</v>
      </c>
      <c r="N12" s="272">
        <v>2481</v>
      </c>
      <c r="O12" s="258">
        <f t="shared" si="15"/>
        <v>99.89285714285714</v>
      </c>
      <c r="P12" s="258">
        <f t="shared" si="16"/>
        <v>12.736799677549376</v>
      </c>
      <c r="Q12" s="261">
        <v>350</v>
      </c>
      <c r="R12" s="271">
        <v>300</v>
      </c>
      <c r="S12" s="272">
        <v>348</v>
      </c>
      <c r="T12" s="258">
        <f t="shared" si="9"/>
        <v>85.71428571428571</v>
      </c>
      <c r="U12" s="258">
        <f t="shared" si="10"/>
        <v>-13.793103448275861</v>
      </c>
      <c r="V12" s="261">
        <v>250</v>
      </c>
      <c r="W12" s="271">
        <v>521</v>
      </c>
      <c r="X12" s="272">
        <v>582</v>
      </c>
      <c r="Y12" s="258">
        <f t="shared" si="11"/>
        <v>208.4</v>
      </c>
      <c r="Z12" s="258">
        <f t="shared" si="12"/>
        <v>-10.481099656357388</v>
      </c>
    </row>
    <row r="13" spans="1:26" s="148" customFormat="1" ht="45" customHeight="1">
      <c r="A13" s="256" t="s">
        <v>93</v>
      </c>
      <c r="B13" s="257">
        <f t="shared" si="2"/>
        <v>9453</v>
      </c>
      <c r="C13" s="257">
        <f t="shared" si="3"/>
        <v>8414</v>
      </c>
      <c r="D13" s="257">
        <f t="shared" si="4"/>
        <v>8431</v>
      </c>
      <c r="E13" s="258">
        <f t="shared" si="5"/>
        <v>89.00878028139215</v>
      </c>
      <c r="F13" s="258">
        <f t="shared" si="6"/>
        <v>-0.20163681651049697</v>
      </c>
      <c r="G13" s="257">
        <v>6688</v>
      </c>
      <c r="H13" s="257">
        <v>5757</v>
      </c>
      <c r="I13" s="257">
        <v>6083</v>
      </c>
      <c r="J13" s="258">
        <f t="shared" si="13"/>
        <v>86.07954545454545</v>
      </c>
      <c r="K13" s="269">
        <f t="shared" si="14"/>
        <v>-5.359197764261055</v>
      </c>
      <c r="L13" s="261">
        <v>1800</v>
      </c>
      <c r="M13" s="271">
        <v>1735</v>
      </c>
      <c r="N13" s="272">
        <v>1621</v>
      </c>
      <c r="O13" s="258">
        <f t="shared" si="15"/>
        <v>96.38888888888889</v>
      </c>
      <c r="P13" s="258">
        <f t="shared" si="16"/>
        <v>7.03269586674892</v>
      </c>
      <c r="Q13" s="261">
        <v>165</v>
      </c>
      <c r="R13" s="271">
        <v>107</v>
      </c>
      <c r="S13" s="272">
        <v>202</v>
      </c>
      <c r="T13" s="258">
        <f t="shared" si="9"/>
        <v>64.84848484848484</v>
      </c>
      <c r="U13" s="258">
        <f t="shared" si="10"/>
        <v>-47.02970297029702</v>
      </c>
      <c r="V13" s="261">
        <v>800</v>
      </c>
      <c r="W13" s="271">
        <v>815</v>
      </c>
      <c r="X13" s="272">
        <v>525</v>
      </c>
      <c r="Y13" s="258">
        <f t="shared" si="11"/>
        <v>101.875</v>
      </c>
      <c r="Z13" s="258">
        <f t="shared" si="12"/>
        <v>55.23809523809524</v>
      </c>
    </row>
    <row r="14" spans="1:26" s="148" customFormat="1" ht="45" customHeight="1">
      <c r="A14" s="256" t="s">
        <v>94</v>
      </c>
      <c r="B14" s="257">
        <f t="shared" si="2"/>
        <v>4792</v>
      </c>
      <c r="C14" s="257">
        <f t="shared" si="3"/>
        <v>7150</v>
      </c>
      <c r="D14" s="257">
        <f t="shared" si="4"/>
        <v>4307</v>
      </c>
      <c r="E14" s="258">
        <f t="shared" si="5"/>
        <v>149.20701168614357</v>
      </c>
      <c r="F14" s="258">
        <f t="shared" si="6"/>
        <v>66.0088228465289</v>
      </c>
      <c r="G14" s="257">
        <v>3472</v>
      </c>
      <c r="H14" s="257">
        <v>5789</v>
      </c>
      <c r="I14" s="257">
        <v>3008</v>
      </c>
      <c r="J14" s="258">
        <f t="shared" si="13"/>
        <v>166.73387096774192</v>
      </c>
      <c r="K14" s="269">
        <f t="shared" si="14"/>
        <v>92.4534574468085</v>
      </c>
      <c r="L14" s="261">
        <v>1100</v>
      </c>
      <c r="M14" s="271">
        <v>1048</v>
      </c>
      <c r="N14" s="272">
        <v>945</v>
      </c>
      <c r="O14" s="258">
        <f t="shared" si="15"/>
        <v>95.27272727272728</v>
      </c>
      <c r="P14" s="258">
        <f t="shared" si="16"/>
        <v>10.899470899470899</v>
      </c>
      <c r="Q14" s="261">
        <v>90</v>
      </c>
      <c r="R14" s="271">
        <v>112</v>
      </c>
      <c r="S14" s="272">
        <v>141</v>
      </c>
      <c r="T14" s="258">
        <f t="shared" si="9"/>
        <v>124.44444444444444</v>
      </c>
      <c r="U14" s="258">
        <f t="shared" si="10"/>
        <v>-20.56737588652482</v>
      </c>
      <c r="V14" s="261">
        <v>130</v>
      </c>
      <c r="W14" s="271">
        <v>201</v>
      </c>
      <c r="X14" s="272">
        <v>213</v>
      </c>
      <c r="Y14" s="258">
        <f t="shared" si="11"/>
        <v>154.6153846153846</v>
      </c>
      <c r="Z14" s="258">
        <f t="shared" si="12"/>
        <v>-5.633802816901409</v>
      </c>
    </row>
    <row r="15" spans="1:26" s="148" customFormat="1" ht="45" customHeight="1">
      <c r="A15" s="256" t="s">
        <v>95</v>
      </c>
      <c r="B15" s="257">
        <f t="shared" si="2"/>
        <v>16200</v>
      </c>
      <c r="C15" s="257">
        <f t="shared" si="3"/>
        <v>11754</v>
      </c>
      <c r="D15" s="257">
        <f t="shared" si="4"/>
        <v>14099</v>
      </c>
      <c r="E15" s="258">
        <f t="shared" si="5"/>
        <v>72.55555555555556</v>
      </c>
      <c r="F15" s="258">
        <f t="shared" si="6"/>
        <v>-16.632385275551457</v>
      </c>
      <c r="G15" s="257">
        <v>10350</v>
      </c>
      <c r="H15" s="257">
        <v>6583</v>
      </c>
      <c r="I15" s="257">
        <v>9444</v>
      </c>
      <c r="J15" s="258">
        <f t="shared" si="13"/>
        <v>63.60386473429952</v>
      </c>
      <c r="K15" s="269">
        <f t="shared" si="14"/>
        <v>-30.29436679373147</v>
      </c>
      <c r="L15" s="261">
        <v>3200</v>
      </c>
      <c r="M15" s="271">
        <v>2868</v>
      </c>
      <c r="N15" s="272">
        <v>2825</v>
      </c>
      <c r="O15" s="258">
        <f t="shared" si="15"/>
        <v>89.625</v>
      </c>
      <c r="P15" s="258">
        <f t="shared" si="16"/>
        <v>1.5221238938053097</v>
      </c>
      <c r="Q15" s="261">
        <v>750</v>
      </c>
      <c r="R15" s="271">
        <v>548</v>
      </c>
      <c r="S15" s="272">
        <v>474</v>
      </c>
      <c r="T15" s="258">
        <f t="shared" si="9"/>
        <v>73.06666666666666</v>
      </c>
      <c r="U15" s="258">
        <f t="shared" si="10"/>
        <v>15.611814345991561</v>
      </c>
      <c r="V15" s="261">
        <v>1900</v>
      </c>
      <c r="W15" s="271">
        <v>1755</v>
      </c>
      <c r="X15" s="272">
        <v>1356</v>
      </c>
      <c r="Y15" s="258">
        <f t="shared" si="11"/>
        <v>92.36842105263158</v>
      </c>
      <c r="Z15" s="258">
        <f t="shared" si="12"/>
        <v>29.424778761061948</v>
      </c>
    </row>
    <row r="16" spans="1:26" s="148" customFormat="1" ht="45" customHeight="1">
      <c r="A16" s="256" t="s">
        <v>96</v>
      </c>
      <c r="B16" s="257">
        <f t="shared" si="2"/>
        <v>33000</v>
      </c>
      <c r="C16" s="257">
        <f t="shared" si="3"/>
        <v>24288</v>
      </c>
      <c r="D16" s="257">
        <f t="shared" si="4"/>
        <v>28880</v>
      </c>
      <c r="E16" s="258">
        <f t="shared" si="5"/>
        <v>73.6</v>
      </c>
      <c r="F16" s="258">
        <f t="shared" si="6"/>
        <v>-15.900277008310248</v>
      </c>
      <c r="G16" s="257">
        <v>19500</v>
      </c>
      <c r="H16" s="257">
        <v>14222</v>
      </c>
      <c r="I16" s="257">
        <v>17000</v>
      </c>
      <c r="J16" s="258">
        <f t="shared" si="13"/>
        <v>72.93333333333332</v>
      </c>
      <c r="K16" s="269">
        <f t="shared" si="14"/>
        <v>-16.341176470588234</v>
      </c>
      <c r="L16" s="261">
        <v>11000</v>
      </c>
      <c r="M16" s="271">
        <v>7617</v>
      </c>
      <c r="N16" s="272">
        <v>9607</v>
      </c>
      <c r="O16" s="258">
        <f t="shared" si="15"/>
        <v>69.24545454545455</v>
      </c>
      <c r="P16" s="258">
        <f t="shared" si="16"/>
        <v>-20.714062662641826</v>
      </c>
      <c r="Q16" s="261">
        <v>2500</v>
      </c>
      <c r="R16" s="271">
        <v>2329</v>
      </c>
      <c r="S16" s="272">
        <v>1977</v>
      </c>
      <c r="T16" s="258">
        <f t="shared" si="9"/>
        <v>93.16</v>
      </c>
      <c r="U16" s="258">
        <f t="shared" si="10"/>
        <v>17.804754678806272</v>
      </c>
      <c r="V16" s="261"/>
      <c r="W16" s="271">
        <v>120</v>
      </c>
      <c r="X16" s="272">
        <v>296</v>
      </c>
      <c r="Y16" s="258" t="s">
        <v>90</v>
      </c>
      <c r="Z16" s="258">
        <f t="shared" si="12"/>
        <v>-59.45945945945946</v>
      </c>
    </row>
    <row r="17" spans="1:26" s="148" customFormat="1" ht="45" customHeight="1">
      <c r="A17" s="256" t="s">
        <v>97</v>
      </c>
      <c r="B17" s="257">
        <f t="shared" si="2"/>
        <v>8700</v>
      </c>
      <c r="C17" s="257">
        <f t="shared" si="3"/>
        <v>10969</v>
      </c>
      <c r="D17" s="257">
        <f t="shared" si="4"/>
        <v>9230</v>
      </c>
      <c r="E17" s="258">
        <f t="shared" si="5"/>
        <v>126.08045977011496</v>
      </c>
      <c r="F17" s="258">
        <f t="shared" si="6"/>
        <v>18.840736728060673</v>
      </c>
      <c r="G17" s="257">
        <v>5200</v>
      </c>
      <c r="H17" s="257">
        <v>4205</v>
      </c>
      <c r="I17" s="257">
        <v>4978</v>
      </c>
      <c r="J17" s="258">
        <f t="shared" si="13"/>
        <v>80.86538461538461</v>
      </c>
      <c r="K17" s="269">
        <f t="shared" si="14"/>
        <v>-15.528324628364807</v>
      </c>
      <c r="L17" s="261">
        <v>3500</v>
      </c>
      <c r="M17" s="271">
        <v>6764</v>
      </c>
      <c r="N17" s="272">
        <v>4252</v>
      </c>
      <c r="O17" s="258">
        <f t="shared" si="15"/>
        <v>193.25714285714287</v>
      </c>
      <c r="P17" s="258">
        <f t="shared" si="16"/>
        <v>59.07808090310442</v>
      </c>
      <c r="Q17" s="261"/>
      <c r="R17" s="271"/>
      <c r="S17" s="272"/>
      <c r="T17" s="258" t="s">
        <v>90</v>
      </c>
      <c r="U17" s="258" t="s">
        <v>90</v>
      </c>
      <c r="V17" s="261"/>
      <c r="W17" s="271"/>
      <c r="X17" s="272"/>
      <c r="Y17" s="258" t="s">
        <v>90</v>
      </c>
      <c r="Z17" s="258" t="s">
        <v>90</v>
      </c>
    </row>
    <row r="18" spans="1:26" s="148" customFormat="1" ht="45" customHeight="1">
      <c r="A18" s="256" t="s">
        <v>98</v>
      </c>
      <c r="B18" s="257">
        <f t="shared" si="2"/>
        <v>7000</v>
      </c>
      <c r="C18" s="257">
        <f t="shared" si="3"/>
        <v>6854</v>
      </c>
      <c r="D18" s="257">
        <f t="shared" si="4"/>
        <v>11934</v>
      </c>
      <c r="E18" s="258">
        <f t="shared" si="5"/>
        <v>97.91428571428571</v>
      </c>
      <c r="F18" s="258">
        <f t="shared" si="6"/>
        <v>-42.56745433216022</v>
      </c>
      <c r="G18" s="257"/>
      <c r="H18" s="257"/>
      <c r="I18" s="257"/>
      <c r="J18" s="258" t="s">
        <v>90</v>
      </c>
      <c r="K18" s="269" t="s">
        <v>90</v>
      </c>
      <c r="L18" s="261">
        <v>5000</v>
      </c>
      <c r="M18" s="271">
        <v>4808</v>
      </c>
      <c r="N18" s="272">
        <v>4814</v>
      </c>
      <c r="O18" s="258">
        <f t="shared" si="15"/>
        <v>96.16</v>
      </c>
      <c r="P18" s="258">
        <f t="shared" si="16"/>
        <v>-0.12463647694225177</v>
      </c>
      <c r="Q18" s="261">
        <v>1475</v>
      </c>
      <c r="R18" s="271">
        <v>934</v>
      </c>
      <c r="S18" s="272">
        <v>1479</v>
      </c>
      <c r="T18" s="258">
        <f t="shared" si="9"/>
        <v>63.32203389830509</v>
      </c>
      <c r="U18" s="258">
        <f t="shared" si="10"/>
        <v>-36.84922244759973</v>
      </c>
      <c r="V18" s="261">
        <v>525</v>
      </c>
      <c r="W18" s="271">
        <v>1112</v>
      </c>
      <c r="X18" s="272">
        <v>5641</v>
      </c>
      <c r="Y18" s="258">
        <f t="shared" si="11"/>
        <v>211.8095238095238</v>
      </c>
      <c r="Z18" s="258">
        <f t="shared" si="12"/>
        <v>-80.28718312355966</v>
      </c>
    </row>
    <row r="19" spans="1:26" s="148" customFormat="1" ht="45" customHeight="1">
      <c r="A19" s="256" t="s">
        <v>99</v>
      </c>
      <c r="B19" s="257">
        <f t="shared" si="2"/>
        <v>52508</v>
      </c>
      <c r="C19" s="257">
        <f t="shared" si="3"/>
        <v>35743</v>
      </c>
      <c r="D19" s="257">
        <f t="shared" si="4"/>
        <v>70811</v>
      </c>
      <c r="E19" s="258">
        <f t="shared" si="5"/>
        <v>68.07153195703512</v>
      </c>
      <c r="F19" s="258">
        <f t="shared" si="6"/>
        <v>-49.52337913600994</v>
      </c>
      <c r="G19" s="257">
        <v>51808</v>
      </c>
      <c r="H19" s="257">
        <v>35039</v>
      </c>
      <c r="I19" s="257">
        <v>70275</v>
      </c>
      <c r="J19" s="258">
        <f t="shared" si="13"/>
        <v>67.63241198270538</v>
      </c>
      <c r="K19" s="269">
        <f t="shared" si="14"/>
        <v>-50.14016364283174</v>
      </c>
      <c r="L19" s="261">
        <v>700</v>
      </c>
      <c r="M19" s="271">
        <v>704</v>
      </c>
      <c r="N19" s="271">
        <v>536</v>
      </c>
      <c r="O19" s="258">
        <f t="shared" si="15"/>
        <v>100.57142857142858</v>
      </c>
      <c r="P19" s="258">
        <f t="shared" si="16"/>
        <v>31.343283582089555</v>
      </c>
      <c r="Q19" s="261"/>
      <c r="R19" s="271"/>
      <c r="S19" s="271"/>
      <c r="T19" s="258" t="s">
        <v>90</v>
      </c>
      <c r="U19" s="258" t="s">
        <v>90</v>
      </c>
      <c r="V19" s="261"/>
      <c r="W19" s="271"/>
      <c r="X19" s="271"/>
      <c r="Y19" s="258" t="s">
        <v>90</v>
      </c>
      <c r="Z19" s="258" t="s">
        <v>90</v>
      </c>
    </row>
    <row r="20" spans="1:26" s="148" customFormat="1" ht="45" customHeight="1">
      <c r="A20" s="256" t="s">
        <v>100</v>
      </c>
      <c r="B20" s="257">
        <f t="shared" si="2"/>
        <v>998</v>
      </c>
      <c r="C20" s="257">
        <f t="shared" si="3"/>
        <v>631</v>
      </c>
      <c r="D20" s="257">
        <f t="shared" si="4"/>
        <v>944</v>
      </c>
      <c r="E20" s="258">
        <f t="shared" si="5"/>
        <v>63.22645290581163</v>
      </c>
      <c r="F20" s="258">
        <f t="shared" si="6"/>
        <v>-33.15677966101695</v>
      </c>
      <c r="G20" s="257">
        <v>868</v>
      </c>
      <c r="H20" s="257">
        <v>519</v>
      </c>
      <c r="I20" s="257">
        <v>803</v>
      </c>
      <c r="J20" s="258">
        <f t="shared" si="13"/>
        <v>59.7926267281106</v>
      </c>
      <c r="K20" s="269">
        <f t="shared" si="14"/>
        <v>-35.36737235367372</v>
      </c>
      <c r="L20" s="261">
        <v>100</v>
      </c>
      <c r="M20" s="271">
        <v>36</v>
      </c>
      <c r="N20" s="272">
        <v>93</v>
      </c>
      <c r="O20" s="258">
        <f t="shared" si="15"/>
        <v>36</v>
      </c>
      <c r="P20" s="258">
        <f t="shared" si="16"/>
        <v>-61.29032258064516</v>
      </c>
      <c r="Q20" s="261">
        <v>10</v>
      </c>
      <c r="R20" s="271">
        <v>54</v>
      </c>
      <c r="S20" s="272">
        <v>36</v>
      </c>
      <c r="T20" s="258">
        <f t="shared" si="9"/>
        <v>540</v>
      </c>
      <c r="U20" s="258">
        <f t="shared" si="10"/>
        <v>50</v>
      </c>
      <c r="V20" s="261">
        <v>20</v>
      </c>
      <c r="W20" s="271">
        <v>22</v>
      </c>
      <c r="X20" s="272">
        <v>12</v>
      </c>
      <c r="Y20" s="258">
        <f t="shared" si="11"/>
        <v>110.00000000000001</v>
      </c>
      <c r="Z20" s="258">
        <f t="shared" si="12"/>
        <v>83.33333333333334</v>
      </c>
    </row>
    <row r="21" spans="1:26" s="148" customFormat="1" ht="45" customHeight="1">
      <c r="A21" s="256" t="s">
        <v>101</v>
      </c>
      <c r="B21" s="257">
        <f t="shared" si="2"/>
        <v>0</v>
      </c>
      <c r="C21" s="257">
        <f t="shared" si="3"/>
        <v>104</v>
      </c>
      <c r="D21" s="257">
        <f t="shared" si="4"/>
        <v>-10</v>
      </c>
      <c r="E21" s="258" t="s">
        <v>90</v>
      </c>
      <c r="F21" s="258">
        <f t="shared" si="6"/>
        <v>-1140</v>
      </c>
      <c r="G21" s="257"/>
      <c r="H21" s="257">
        <v>104</v>
      </c>
      <c r="I21" s="257">
        <v>-5</v>
      </c>
      <c r="J21" s="258" t="s">
        <v>90</v>
      </c>
      <c r="K21" s="269">
        <f t="shared" si="14"/>
        <v>-2180</v>
      </c>
      <c r="L21" s="261"/>
      <c r="M21" s="271"/>
      <c r="N21" s="271">
        <v>-5</v>
      </c>
      <c r="O21" s="258" t="s">
        <v>90</v>
      </c>
      <c r="P21" s="258">
        <f t="shared" si="16"/>
        <v>-100</v>
      </c>
      <c r="Q21" s="261"/>
      <c r="R21" s="271"/>
      <c r="S21" s="271"/>
      <c r="T21" s="258" t="s">
        <v>90</v>
      </c>
      <c r="U21" s="258" t="s">
        <v>90</v>
      </c>
      <c r="V21" s="261"/>
      <c r="W21" s="271"/>
      <c r="X21" s="271"/>
      <c r="Y21" s="258" t="s">
        <v>90</v>
      </c>
      <c r="Z21" s="258" t="s">
        <v>90</v>
      </c>
    </row>
    <row r="22" spans="1:26" s="208" customFormat="1" ht="45" customHeight="1">
      <c r="A22" s="260" t="s">
        <v>102</v>
      </c>
      <c r="B22" s="253">
        <f t="shared" si="2"/>
        <v>141770</v>
      </c>
      <c r="C22" s="253">
        <f t="shared" si="3"/>
        <v>148045</v>
      </c>
      <c r="D22" s="253">
        <f t="shared" si="4"/>
        <v>104094</v>
      </c>
      <c r="E22" s="254">
        <f t="shared" si="5"/>
        <v>104.42618325456725</v>
      </c>
      <c r="F22" s="254">
        <f t="shared" si="6"/>
        <v>42.22241435625492</v>
      </c>
      <c r="G22" s="255">
        <f aca="true" t="shared" si="17" ref="G22:I22">SUM(G23:G28)</f>
        <v>136431</v>
      </c>
      <c r="H22" s="255">
        <f t="shared" si="17"/>
        <v>138911</v>
      </c>
      <c r="I22" s="273">
        <f t="shared" si="17"/>
        <v>95379</v>
      </c>
      <c r="J22" s="254">
        <f t="shared" si="13"/>
        <v>101.81776868893434</v>
      </c>
      <c r="K22" s="274">
        <f t="shared" si="14"/>
        <v>45.64107403097118</v>
      </c>
      <c r="L22" s="255">
        <f aca="true" t="shared" si="18" ref="L22:S22">SUM(L23:L28)</f>
        <v>4650</v>
      </c>
      <c r="M22" s="268">
        <f t="shared" si="18"/>
        <v>8944</v>
      </c>
      <c r="N22" s="268">
        <f t="shared" si="18"/>
        <v>7604</v>
      </c>
      <c r="O22" s="254">
        <f t="shared" si="15"/>
        <v>192.34408602150538</v>
      </c>
      <c r="P22" s="254">
        <f t="shared" si="16"/>
        <v>17.622304050499736</v>
      </c>
      <c r="Q22" s="255">
        <f t="shared" si="18"/>
        <v>9</v>
      </c>
      <c r="R22" s="268">
        <f t="shared" si="18"/>
        <v>183</v>
      </c>
      <c r="S22" s="268">
        <f t="shared" si="18"/>
        <v>378</v>
      </c>
      <c r="T22" s="254">
        <f t="shared" si="9"/>
        <v>2033.3333333333333</v>
      </c>
      <c r="U22" s="254">
        <f t="shared" si="10"/>
        <v>-51.587301587301596</v>
      </c>
      <c r="V22" s="255">
        <f aca="true" t="shared" si="19" ref="V22:X22">SUM(V23:V28)</f>
        <v>680</v>
      </c>
      <c r="W22" s="268">
        <f t="shared" si="19"/>
        <v>7</v>
      </c>
      <c r="X22" s="268">
        <f t="shared" si="19"/>
        <v>733</v>
      </c>
      <c r="Y22" s="254">
        <f t="shared" si="11"/>
        <v>1.0294117647058822</v>
      </c>
      <c r="Z22" s="254">
        <f t="shared" si="12"/>
        <v>-99.0450204638472</v>
      </c>
    </row>
    <row r="23" spans="1:26" s="148" customFormat="1" ht="45" customHeight="1">
      <c r="A23" s="256" t="s">
        <v>103</v>
      </c>
      <c r="B23" s="257">
        <f t="shared" si="2"/>
        <v>60920</v>
      </c>
      <c r="C23" s="257">
        <f t="shared" si="3"/>
        <v>36579</v>
      </c>
      <c r="D23" s="257">
        <f t="shared" si="4"/>
        <v>26656</v>
      </c>
      <c r="E23" s="258">
        <f t="shared" si="5"/>
        <v>60.044320420223244</v>
      </c>
      <c r="F23" s="258">
        <f t="shared" si="6"/>
        <v>37.22614045618247</v>
      </c>
      <c r="G23" s="257">
        <v>58720</v>
      </c>
      <c r="H23" s="261">
        <v>31759</v>
      </c>
      <c r="I23" s="261">
        <v>24092</v>
      </c>
      <c r="J23" s="258">
        <f t="shared" si="13"/>
        <v>54.08549046321526</v>
      </c>
      <c r="K23" s="269">
        <f t="shared" si="14"/>
        <v>31.82384193923294</v>
      </c>
      <c r="L23" s="261">
        <v>2200</v>
      </c>
      <c r="M23" s="271">
        <v>4643</v>
      </c>
      <c r="N23" s="272">
        <v>2005</v>
      </c>
      <c r="O23" s="258">
        <f t="shared" si="15"/>
        <v>211.04545454545453</v>
      </c>
      <c r="P23" s="258">
        <f t="shared" si="16"/>
        <v>131.571072319202</v>
      </c>
      <c r="Q23" s="261"/>
      <c r="R23" s="271">
        <v>177</v>
      </c>
      <c r="S23" s="272">
        <v>198</v>
      </c>
      <c r="T23" s="258" t="s">
        <v>90</v>
      </c>
      <c r="U23" s="258">
        <f t="shared" si="10"/>
        <v>-10.606060606060606</v>
      </c>
      <c r="V23" s="261"/>
      <c r="W23" s="271"/>
      <c r="X23" s="272">
        <v>361</v>
      </c>
      <c r="Y23" s="258" t="s">
        <v>90</v>
      </c>
      <c r="Z23" s="258">
        <f t="shared" si="12"/>
        <v>-100</v>
      </c>
    </row>
    <row r="24" spans="1:26" s="148" customFormat="1" ht="45" customHeight="1">
      <c r="A24" s="256" t="s">
        <v>104</v>
      </c>
      <c r="B24" s="257">
        <f t="shared" si="2"/>
        <v>26180</v>
      </c>
      <c r="C24" s="257">
        <f t="shared" si="3"/>
        <v>18103</v>
      </c>
      <c r="D24" s="257">
        <f t="shared" si="4"/>
        <v>19681</v>
      </c>
      <c r="E24" s="258">
        <f t="shared" si="5"/>
        <v>69.14820473644004</v>
      </c>
      <c r="F24" s="258">
        <f t="shared" si="6"/>
        <v>-8.017885270057416</v>
      </c>
      <c r="G24" s="257">
        <v>24300</v>
      </c>
      <c r="H24" s="261">
        <v>15599</v>
      </c>
      <c r="I24" s="261">
        <v>18277</v>
      </c>
      <c r="J24" s="258">
        <f t="shared" si="13"/>
        <v>64.19341563786008</v>
      </c>
      <c r="K24" s="269">
        <f t="shared" si="14"/>
        <v>-14.652295234447665</v>
      </c>
      <c r="L24" s="261">
        <v>1500</v>
      </c>
      <c r="M24" s="271">
        <v>2504</v>
      </c>
      <c r="N24" s="272">
        <v>1362</v>
      </c>
      <c r="O24" s="258">
        <f t="shared" si="15"/>
        <v>166.93333333333334</v>
      </c>
      <c r="P24" s="258">
        <f t="shared" si="16"/>
        <v>83.84728340675477</v>
      </c>
      <c r="Q24" s="261"/>
      <c r="R24" s="271"/>
      <c r="S24" s="272"/>
      <c r="T24" s="258" t="s">
        <v>90</v>
      </c>
      <c r="U24" s="258" t="s">
        <v>90</v>
      </c>
      <c r="V24" s="261">
        <v>380</v>
      </c>
      <c r="W24" s="271"/>
      <c r="X24" s="272">
        <v>42</v>
      </c>
      <c r="Y24" s="258">
        <f t="shared" si="11"/>
        <v>0</v>
      </c>
      <c r="Z24" s="258">
        <f t="shared" si="12"/>
        <v>-100</v>
      </c>
    </row>
    <row r="25" spans="1:26" s="148" customFormat="1" ht="45" customHeight="1">
      <c r="A25" s="256" t="s">
        <v>105</v>
      </c>
      <c r="B25" s="257">
        <f t="shared" si="2"/>
        <v>25200</v>
      </c>
      <c r="C25" s="257">
        <f t="shared" si="3"/>
        <v>21231</v>
      </c>
      <c r="D25" s="257">
        <f t="shared" si="4"/>
        <v>10532</v>
      </c>
      <c r="E25" s="258">
        <f t="shared" si="5"/>
        <v>84.25</v>
      </c>
      <c r="F25" s="258">
        <f t="shared" si="6"/>
        <v>101.58564375237371</v>
      </c>
      <c r="G25" s="257">
        <v>24391</v>
      </c>
      <c r="H25" s="261">
        <v>20374</v>
      </c>
      <c r="I25" s="261">
        <v>9962</v>
      </c>
      <c r="J25" s="258">
        <f t="shared" si="13"/>
        <v>83.53081054487312</v>
      </c>
      <c r="K25" s="269">
        <f t="shared" si="14"/>
        <v>104.51716522786589</v>
      </c>
      <c r="L25" s="261">
        <v>500</v>
      </c>
      <c r="M25" s="271">
        <v>853</v>
      </c>
      <c r="N25" s="272">
        <v>570</v>
      </c>
      <c r="O25" s="258">
        <f t="shared" si="15"/>
        <v>170.6</v>
      </c>
      <c r="P25" s="258">
        <f t="shared" si="16"/>
        <v>49.64912280701754</v>
      </c>
      <c r="Q25" s="261">
        <v>9</v>
      </c>
      <c r="R25" s="271">
        <v>4</v>
      </c>
      <c r="S25" s="272"/>
      <c r="T25" s="258">
        <f t="shared" si="9"/>
        <v>44.44444444444444</v>
      </c>
      <c r="U25" s="258" t="s">
        <v>90</v>
      </c>
      <c r="V25" s="261">
        <v>300</v>
      </c>
      <c r="W25" s="271"/>
      <c r="X25" s="272"/>
      <c r="Y25" s="258">
        <f t="shared" si="11"/>
        <v>0</v>
      </c>
      <c r="Z25" s="258" t="s">
        <v>90</v>
      </c>
    </row>
    <row r="26" spans="1:26" s="148" customFormat="1" ht="45" customHeight="1">
      <c r="A26" s="256" t="s">
        <v>106</v>
      </c>
      <c r="B26" s="257">
        <f t="shared" si="2"/>
        <v>4300</v>
      </c>
      <c r="C26" s="257">
        <f t="shared" si="3"/>
        <v>25734</v>
      </c>
      <c r="D26" s="257">
        <f t="shared" si="4"/>
        <v>3564</v>
      </c>
      <c r="E26" s="258">
        <f t="shared" si="5"/>
        <v>598.4651162790698</v>
      </c>
      <c r="F26" s="258">
        <f t="shared" si="6"/>
        <v>622.053872053872</v>
      </c>
      <c r="G26" s="257">
        <v>4000</v>
      </c>
      <c r="H26" s="261">
        <v>25491</v>
      </c>
      <c r="I26" s="261"/>
      <c r="J26" s="258">
        <f t="shared" si="13"/>
        <v>637.275</v>
      </c>
      <c r="K26" s="269" t="s">
        <v>90</v>
      </c>
      <c r="L26" s="261">
        <v>300</v>
      </c>
      <c r="M26" s="271">
        <v>234</v>
      </c>
      <c r="N26" s="272">
        <v>3564</v>
      </c>
      <c r="O26" s="258">
        <f t="shared" si="15"/>
        <v>78</v>
      </c>
      <c r="P26" s="258">
        <f t="shared" si="16"/>
        <v>-93.43434343434343</v>
      </c>
      <c r="Q26" s="261"/>
      <c r="R26" s="271">
        <v>2</v>
      </c>
      <c r="S26" s="272"/>
      <c r="T26" s="258" t="s">
        <v>90</v>
      </c>
      <c r="U26" s="258" t="s">
        <v>90</v>
      </c>
      <c r="V26" s="261"/>
      <c r="W26" s="271">
        <v>7</v>
      </c>
      <c r="X26" s="272"/>
      <c r="Y26" s="258" t="s">
        <v>90</v>
      </c>
      <c r="Z26" s="258" t="s">
        <v>90</v>
      </c>
    </row>
    <row r="27" spans="1:26" s="148" customFormat="1" ht="45" customHeight="1">
      <c r="A27" s="256" t="s">
        <v>107</v>
      </c>
      <c r="B27" s="257">
        <f t="shared" si="2"/>
        <v>25170</v>
      </c>
      <c r="C27" s="257">
        <f t="shared" si="3"/>
        <v>43784</v>
      </c>
      <c r="D27" s="257">
        <f t="shared" si="4"/>
        <v>8939</v>
      </c>
      <c r="E27" s="258">
        <f t="shared" si="5"/>
        <v>173.95311879221296</v>
      </c>
      <c r="F27" s="258">
        <f t="shared" si="6"/>
        <v>389.80870343438863</v>
      </c>
      <c r="G27" s="257">
        <v>25020</v>
      </c>
      <c r="H27" s="261">
        <v>43557</v>
      </c>
      <c r="I27" s="261">
        <v>8836</v>
      </c>
      <c r="J27" s="258">
        <f t="shared" si="13"/>
        <v>174.08872901678657</v>
      </c>
      <c r="K27" s="269">
        <f t="shared" si="14"/>
        <v>392.94929832503396</v>
      </c>
      <c r="L27" s="261">
        <v>150</v>
      </c>
      <c r="M27" s="271">
        <v>227</v>
      </c>
      <c r="N27" s="271">
        <v>103</v>
      </c>
      <c r="O27" s="258">
        <f t="shared" si="15"/>
        <v>151.33333333333334</v>
      </c>
      <c r="P27" s="258">
        <f t="shared" si="16"/>
        <v>120.3883495145631</v>
      </c>
      <c r="Q27" s="261"/>
      <c r="R27" s="271"/>
      <c r="S27" s="271"/>
      <c r="T27" s="258" t="s">
        <v>90</v>
      </c>
      <c r="U27" s="258" t="s">
        <v>90</v>
      </c>
      <c r="V27" s="261"/>
      <c r="W27" s="271"/>
      <c r="X27" s="271"/>
      <c r="Y27" s="258" t="s">
        <v>90</v>
      </c>
      <c r="Z27" s="258" t="s">
        <v>90</v>
      </c>
    </row>
    <row r="28" spans="1:26" s="148" customFormat="1" ht="45" customHeight="1">
      <c r="A28" s="256" t="s">
        <v>108</v>
      </c>
      <c r="B28" s="257">
        <f t="shared" si="2"/>
        <v>0</v>
      </c>
      <c r="C28" s="257">
        <f t="shared" si="3"/>
        <v>2614</v>
      </c>
      <c r="D28" s="257">
        <f t="shared" si="4"/>
        <v>34722</v>
      </c>
      <c r="E28" s="258" t="s">
        <v>90</v>
      </c>
      <c r="F28" s="258">
        <f t="shared" si="6"/>
        <v>-92.47163181844364</v>
      </c>
      <c r="G28" s="257"/>
      <c r="H28" s="261">
        <v>2131</v>
      </c>
      <c r="I28" s="261">
        <v>34212</v>
      </c>
      <c r="J28" s="258" t="s">
        <v>90</v>
      </c>
      <c r="K28" s="269">
        <f t="shared" si="14"/>
        <v>-93.77119139483221</v>
      </c>
      <c r="L28" s="261"/>
      <c r="M28" s="271">
        <v>483</v>
      </c>
      <c r="N28" s="271"/>
      <c r="O28" s="258" t="s">
        <v>90</v>
      </c>
      <c r="P28" s="258" t="s">
        <v>90</v>
      </c>
      <c r="Q28" s="261"/>
      <c r="R28" s="271"/>
      <c r="S28" s="271">
        <v>180</v>
      </c>
      <c r="T28" s="258" t="s">
        <v>90</v>
      </c>
      <c r="U28" s="258">
        <f t="shared" si="10"/>
        <v>-100</v>
      </c>
      <c r="V28" s="261"/>
      <c r="W28" s="271"/>
      <c r="X28" s="271">
        <v>330</v>
      </c>
      <c r="Y28" s="258" t="s">
        <v>90</v>
      </c>
      <c r="Z28" s="258">
        <f t="shared" si="12"/>
        <v>-100</v>
      </c>
    </row>
    <row r="29" spans="1:26" s="208" customFormat="1" ht="45" customHeight="1">
      <c r="A29" s="262" t="s">
        <v>36</v>
      </c>
      <c r="B29" s="253">
        <f t="shared" si="2"/>
        <v>244000</v>
      </c>
      <c r="C29" s="253">
        <f t="shared" si="3"/>
        <v>168815</v>
      </c>
      <c r="D29" s="253">
        <f t="shared" si="4"/>
        <v>162279</v>
      </c>
      <c r="E29" s="254">
        <f t="shared" si="5"/>
        <v>69.18647540983606</v>
      </c>
      <c r="F29" s="254">
        <f t="shared" si="6"/>
        <v>4.027631424891699</v>
      </c>
      <c r="G29" s="255">
        <v>103649</v>
      </c>
      <c r="H29" s="255">
        <v>105036</v>
      </c>
      <c r="I29" s="255">
        <v>112142</v>
      </c>
      <c r="J29" s="254">
        <f t="shared" si="13"/>
        <v>101.33817017047922</v>
      </c>
      <c r="K29" s="254">
        <f t="shared" si="14"/>
        <v>-6.336608942233954</v>
      </c>
      <c r="L29" s="255">
        <v>100000</v>
      </c>
      <c r="M29" s="268">
        <v>47135</v>
      </c>
      <c r="N29" s="268">
        <v>26084</v>
      </c>
      <c r="O29" s="254">
        <f t="shared" si="15"/>
        <v>47.135</v>
      </c>
      <c r="P29" s="254">
        <f t="shared" si="16"/>
        <v>80.70464652660635</v>
      </c>
      <c r="Q29" s="255">
        <v>27086</v>
      </c>
      <c r="R29" s="268">
        <v>6047</v>
      </c>
      <c r="S29" s="268">
        <v>7387</v>
      </c>
      <c r="T29" s="254">
        <f t="shared" si="9"/>
        <v>22.325186443180982</v>
      </c>
      <c r="U29" s="254">
        <f t="shared" si="10"/>
        <v>-18.139975632868552</v>
      </c>
      <c r="V29" s="255">
        <v>13265</v>
      </c>
      <c r="W29" s="268">
        <v>10597</v>
      </c>
      <c r="X29" s="268">
        <v>16666</v>
      </c>
      <c r="Y29" s="254">
        <f t="shared" si="11"/>
        <v>79.88692046739541</v>
      </c>
      <c r="Z29" s="254">
        <f t="shared" si="12"/>
        <v>-36.41545661826473</v>
      </c>
    </row>
    <row r="30" spans="1:26" s="208" customFormat="1" ht="45" customHeight="1">
      <c r="A30" s="262" t="s">
        <v>109</v>
      </c>
      <c r="B30" s="253">
        <f t="shared" si="2"/>
        <v>96276</v>
      </c>
      <c r="C30" s="253">
        <f t="shared" si="3"/>
        <v>1763</v>
      </c>
      <c r="D30" s="253">
        <f t="shared" si="4"/>
        <v>22157</v>
      </c>
      <c r="E30" s="263">
        <f t="shared" si="5"/>
        <v>1.8311936515850262</v>
      </c>
      <c r="F30" s="264">
        <f t="shared" si="6"/>
        <v>-92.04314663537482</v>
      </c>
      <c r="G30" s="253">
        <v>96276</v>
      </c>
      <c r="H30" s="253">
        <v>1763</v>
      </c>
      <c r="I30" s="253">
        <v>22157</v>
      </c>
      <c r="J30" s="253">
        <f t="shared" si="13"/>
        <v>1.8311936515850262</v>
      </c>
      <c r="K30" s="253">
        <f t="shared" si="14"/>
        <v>-92.04314663537482</v>
      </c>
      <c r="L30" s="253"/>
      <c r="M30" s="253"/>
      <c r="N30" s="253"/>
      <c r="O30" s="253" t="s">
        <v>90</v>
      </c>
      <c r="P30" s="253" t="s">
        <v>90</v>
      </c>
      <c r="Q30" s="253"/>
      <c r="R30" s="253"/>
      <c r="S30" s="253"/>
      <c r="T30" s="253" t="s">
        <v>90</v>
      </c>
      <c r="U30" s="253" t="s">
        <v>90</v>
      </c>
      <c r="V30" s="253"/>
      <c r="W30" s="253"/>
      <c r="X30" s="253"/>
      <c r="Y30" s="277"/>
      <c r="Z30" s="253" t="s">
        <v>90</v>
      </c>
    </row>
    <row r="31" spans="1:26" s="208" customFormat="1" ht="45" customHeight="1">
      <c r="A31" s="262" t="s">
        <v>110</v>
      </c>
      <c r="B31" s="253">
        <f t="shared" si="2"/>
        <v>1067387</v>
      </c>
      <c r="C31" s="253">
        <f t="shared" si="3"/>
        <v>1036056</v>
      </c>
      <c r="D31" s="253">
        <f t="shared" si="4"/>
        <v>1023249</v>
      </c>
      <c r="E31" s="254">
        <f t="shared" si="5"/>
        <v>97.06470099410993</v>
      </c>
      <c r="F31" s="254">
        <f t="shared" si="6"/>
        <v>1.251601516346461</v>
      </c>
      <c r="G31" s="265">
        <v>1063366</v>
      </c>
      <c r="H31" s="265">
        <v>1030544</v>
      </c>
      <c r="I31" s="265">
        <v>1019691</v>
      </c>
      <c r="J31" s="254">
        <f t="shared" si="13"/>
        <v>96.91338635991748</v>
      </c>
      <c r="K31" s="254">
        <f t="shared" si="14"/>
        <v>1.0643420408731665</v>
      </c>
      <c r="L31" s="275">
        <v>4021</v>
      </c>
      <c r="M31" s="268">
        <v>5512</v>
      </c>
      <c r="N31" s="268">
        <v>3558</v>
      </c>
      <c r="O31" s="254">
        <f t="shared" si="15"/>
        <v>137.08032827654813</v>
      </c>
      <c r="P31" s="254">
        <f t="shared" si="16"/>
        <v>54.91849353569421</v>
      </c>
      <c r="Q31" s="275"/>
      <c r="R31" s="268"/>
      <c r="S31" s="268"/>
      <c r="T31" s="254" t="s">
        <v>90</v>
      </c>
      <c r="U31" s="254" t="s">
        <v>90</v>
      </c>
      <c r="V31" s="275"/>
      <c r="W31" s="268"/>
      <c r="X31" s="268"/>
      <c r="Y31" s="253" t="s">
        <v>90</v>
      </c>
      <c r="Z31" s="254" t="s">
        <v>90</v>
      </c>
    </row>
  </sheetData>
  <sheetProtection/>
  <mergeCells count="11">
    <mergeCell ref="A1:Z1"/>
    <mergeCell ref="A2:D2"/>
    <mergeCell ref="E2:F2"/>
    <mergeCell ref="J2:K2"/>
    <mergeCell ref="O2:P2"/>
    <mergeCell ref="T2:U2"/>
    <mergeCell ref="Y2:Z2"/>
    <mergeCell ref="G3:K3"/>
    <mergeCell ref="L3:P3"/>
    <mergeCell ref="Q3:U3"/>
    <mergeCell ref="V3:Z3"/>
  </mergeCells>
  <printOptions horizontalCentered="1"/>
  <pageMargins left="0.15694444444444444" right="0.11805555555555555" top="0.5902777777777778" bottom="0.5902777777777778" header="0.5118055555555555" footer="0.5118055555555555"/>
  <pageSetup fitToHeight="1" fitToWidth="1" horizontalDpi="600" verticalDpi="600" orientation="landscape" paperSize="9" scale="3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view="pageBreakPreview" zoomScale="70" zoomScaleNormal="85" zoomScaleSheetLayoutView="70" workbookViewId="0" topLeftCell="A1">
      <pane xSplit="1" ySplit="6" topLeftCell="B7" activePane="bottomRight" state="frozen"/>
      <selection pane="bottomRight" activeCell="N8" sqref="N8"/>
    </sheetView>
  </sheetViews>
  <sheetFormatPr defaultColWidth="8.75390625" defaultRowHeight="14.25"/>
  <cols>
    <col min="1" max="1" width="33.00390625" style="176" customWidth="1"/>
    <col min="2" max="3" width="10.75390625" style="148" customWidth="1"/>
    <col min="4" max="4" width="10.00390625" style="148" customWidth="1"/>
    <col min="5" max="5" width="7.625" style="148" customWidth="1"/>
    <col min="6" max="6" width="8.00390625" style="148" customWidth="1"/>
    <col min="7" max="8" width="10.00390625" style="148" customWidth="1"/>
    <col min="9" max="9" width="8.75390625" style="148" customWidth="1"/>
    <col min="10" max="10" width="7.625" style="148" customWidth="1"/>
    <col min="11" max="11" width="9.125" style="148" customWidth="1"/>
    <col min="12" max="12" width="9.75390625" style="148" customWidth="1"/>
    <col min="13" max="13" width="8.875" style="148" customWidth="1"/>
    <col min="14" max="14" width="9.75390625" style="148" customWidth="1"/>
    <col min="15" max="15" width="7.50390625" style="148" customWidth="1"/>
    <col min="16" max="16" width="7.75390625" style="148" customWidth="1"/>
    <col min="17" max="18" width="8.875" style="148" customWidth="1"/>
    <col min="19" max="19" width="8.125" style="148" customWidth="1"/>
    <col min="20" max="20" width="7.50390625" style="148" customWidth="1"/>
    <col min="21" max="21" width="7.75390625" style="148" customWidth="1"/>
    <col min="22" max="23" width="8.875" style="148" customWidth="1"/>
    <col min="24" max="24" width="8.125" style="148" customWidth="1"/>
    <col min="25" max="25" width="8.375" style="148" customWidth="1"/>
    <col min="26" max="26" width="7.75390625" style="148" customWidth="1"/>
    <col min="27" max="32" width="9.00390625" style="148" bestFit="1" customWidth="1"/>
    <col min="33" max="16384" width="8.75390625" style="148" customWidth="1"/>
  </cols>
  <sheetData>
    <row r="1" ht="9" customHeight="1">
      <c r="A1" s="209"/>
    </row>
    <row r="2" spans="1:26" ht="45.75" customHeight="1">
      <c r="A2" s="180" t="s">
        <v>111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6" ht="30.75" customHeight="1">
      <c r="A3" s="210" t="s">
        <v>112</v>
      </c>
      <c r="B3" s="210"/>
      <c r="C3" s="210"/>
      <c r="D3" s="211"/>
      <c r="E3" s="212"/>
      <c r="F3" s="212"/>
      <c r="G3" s="211"/>
      <c r="H3" s="211"/>
      <c r="I3" s="211"/>
      <c r="J3" s="212"/>
      <c r="K3" s="212"/>
      <c r="L3" s="211"/>
      <c r="M3" s="211"/>
      <c r="N3" s="229"/>
      <c r="O3" s="229"/>
      <c r="P3" s="229"/>
      <c r="Q3" s="211"/>
      <c r="R3" s="211"/>
      <c r="S3" s="229"/>
      <c r="T3" s="229"/>
      <c r="U3" s="229"/>
      <c r="V3" s="211"/>
      <c r="W3" s="211"/>
      <c r="X3" s="229" t="s">
        <v>67</v>
      </c>
      <c r="Y3" s="229"/>
      <c r="Z3" s="229"/>
    </row>
    <row r="4" spans="1:26" ht="21.75" customHeight="1">
      <c r="A4" s="213" t="s">
        <v>113</v>
      </c>
      <c r="B4" s="214" t="s">
        <v>114</v>
      </c>
      <c r="C4" s="214" t="s">
        <v>115</v>
      </c>
      <c r="D4" s="214" t="s">
        <v>71</v>
      </c>
      <c r="E4" s="214" t="s">
        <v>116</v>
      </c>
      <c r="F4" s="214" t="s">
        <v>73</v>
      </c>
      <c r="G4" s="215" t="s">
        <v>74</v>
      </c>
      <c r="H4" s="216"/>
      <c r="I4" s="216"/>
      <c r="J4" s="216"/>
      <c r="K4" s="230"/>
      <c r="L4" s="215" t="s">
        <v>75</v>
      </c>
      <c r="M4" s="216"/>
      <c r="N4" s="216"/>
      <c r="O4" s="216"/>
      <c r="P4" s="230"/>
      <c r="Q4" s="215" t="s">
        <v>76</v>
      </c>
      <c r="R4" s="216"/>
      <c r="S4" s="216"/>
      <c r="T4" s="216"/>
      <c r="U4" s="230"/>
      <c r="V4" s="215" t="s">
        <v>77</v>
      </c>
      <c r="W4" s="216"/>
      <c r="X4" s="216"/>
      <c r="Y4" s="216"/>
      <c r="Z4" s="230"/>
    </row>
    <row r="5" spans="1:26" ht="24.75" customHeight="1">
      <c r="A5" s="217" t="s">
        <v>117</v>
      </c>
      <c r="B5" s="218"/>
      <c r="C5" s="218"/>
      <c r="D5" s="218"/>
      <c r="E5" s="218"/>
      <c r="F5" s="218" t="s">
        <v>118</v>
      </c>
      <c r="G5" s="214" t="s">
        <v>114</v>
      </c>
      <c r="H5" s="214" t="s">
        <v>115</v>
      </c>
      <c r="I5" s="214" t="s">
        <v>71</v>
      </c>
      <c r="J5" s="214" t="s">
        <v>116</v>
      </c>
      <c r="K5" s="214" t="s">
        <v>73</v>
      </c>
      <c r="L5" s="214" t="s">
        <v>114</v>
      </c>
      <c r="M5" s="214" t="s">
        <v>115</v>
      </c>
      <c r="N5" s="214" t="s">
        <v>71</v>
      </c>
      <c r="O5" s="214" t="s">
        <v>116</v>
      </c>
      <c r="P5" s="214" t="s">
        <v>73</v>
      </c>
      <c r="Q5" s="214" t="s">
        <v>114</v>
      </c>
      <c r="R5" s="214" t="s">
        <v>115</v>
      </c>
      <c r="S5" s="214" t="s">
        <v>71</v>
      </c>
      <c r="T5" s="214" t="s">
        <v>116</v>
      </c>
      <c r="U5" s="214" t="s">
        <v>73</v>
      </c>
      <c r="V5" s="214" t="s">
        <v>114</v>
      </c>
      <c r="W5" s="214" t="s">
        <v>115</v>
      </c>
      <c r="X5" s="214" t="s">
        <v>71</v>
      </c>
      <c r="Y5" s="214" t="s">
        <v>116</v>
      </c>
      <c r="Z5" s="214" t="s">
        <v>73</v>
      </c>
    </row>
    <row r="6" spans="1:26" ht="33" customHeight="1">
      <c r="A6" s="219" t="s">
        <v>119</v>
      </c>
      <c r="B6" s="220" t="s">
        <v>120</v>
      </c>
      <c r="C6" s="220" t="s">
        <v>121</v>
      </c>
      <c r="D6" s="220" t="s">
        <v>121</v>
      </c>
      <c r="E6" s="220" t="s">
        <v>122</v>
      </c>
      <c r="F6" s="220" t="s">
        <v>123</v>
      </c>
      <c r="G6" s="220" t="s">
        <v>124</v>
      </c>
      <c r="H6" s="220" t="s">
        <v>121</v>
      </c>
      <c r="I6" s="220" t="s">
        <v>121</v>
      </c>
      <c r="J6" s="220" t="s">
        <v>122</v>
      </c>
      <c r="K6" s="220" t="s">
        <v>123</v>
      </c>
      <c r="L6" s="220" t="s">
        <v>124</v>
      </c>
      <c r="M6" s="220" t="s">
        <v>121</v>
      </c>
      <c r="N6" s="220" t="s">
        <v>121</v>
      </c>
      <c r="O6" s="220" t="s">
        <v>122</v>
      </c>
      <c r="P6" s="220" t="s">
        <v>123</v>
      </c>
      <c r="Q6" s="220" t="s">
        <v>124</v>
      </c>
      <c r="R6" s="220" t="s">
        <v>121</v>
      </c>
      <c r="S6" s="220" t="s">
        <v>121</v>
      </c>
      <c r="T6" s="220" t="s">
        <v>122</v>
      </c>
      <c r="U6" s="220" t="s">
        <v>123</v>
      </c>
      <c r="V6" s="220" t="s">
        <v>124</v>
      </c>
      <c r="W6" s="220" t="s">
        <v>121</v>
      </c>
      <c r="X6" s="220" t="s">
        <v>121</v>
      </c>
      <c r="Y6" s="220" t="s">
        <v>122</v>
      </c>
      <c r="Z6" s="220" t="s">
        <v>123</v>
      </c>
    </row>
    <row r="7" spans="1:26" s="207" customFormat="1" ht="36" customHeight="1">
      <c r="A7" s="221" t="s">
        <v>125</v>
      </c>
      <c r="B7" s="142">
        <f>SUM(B8:B26)</f>
        <v>1397683</v>
      </c>
      <c r="C7" s="142">
        <f>SUM(C8:C26)</f>
        <v>1189219</v>
      </c>
      <c r="D7" s="142">
        <f>SUM(D8:D26)</f>
        <v>1041959</v>
      </c>
      <c r="E7" s="222">
        <f>C7/B7*100</f>
        <v>85.08503001038147</v>
      </c>
      <c r="F7" s="222">
        <f>(C7-D7)/D7*100</f>
        <v>14.13299371664336</v>
      </c>
      <c r="G7" s="223">
        <f aca="true" t="shared" si="0" ref="G7:I7">SUM(G8:G26)</f>
        <v>1246313</v>
      </c>
      <c r="H7" s="188">
        <f t="shared" si="0"/>
        <v>1052191</v>
      </c>
      <c r="I7" s="223">
        <f t="shared" si="0"/>
        <v>905890</v>
      </c>
      <c r="J7" s="222">
        <f>H7/G7*100</f>
        <v>84.42429790911272</v>
      </c>
      <c r="K7" s="222">
        <f>(H7-I7)/I7*100</f>
        <v>16.149974058660543</v>
      </c>
      <c r="L7" s="231">
        <f aca="true" t="shared" si="1" ref="L7:N7">SUM(L8:L26)</f>
        <v>120726</v>
      </c>
      <c r="M7" s="231">
        <f t="shared" si="1"/>
        <v>111233</v>
      </c>
      <c r="N7" s="231">
        <f t="shared" si="1"/>
        <v>104428</v>
      </c>
      <c r="O7" s="222">
        <f>M7/L7*100</f>
        <v>92.13673939333698</v>
      </c>
      <c r="P7" s="222">
        <f>(M7-N7)/N7*100</f>
        <v>6.516451526410541</v>
      </c>
      <c r="Q7" s="231">
        <f aca="true" t="shared" si="2" ref="Q7:S7">SUM(Q8:Q26)</f>
        <v>16271</v>
      </c>
      <c r="R7" s="231">
        <f t="shared" si="2"/>
        <v>14523</v>
      </c>
      <c r="S7" s="231">
        <f t="shared" si="2"/>
        <v>24713</v>
      </c>
      <c r="T7" s="222">
        <f>R7/Q7*100</f>
        <v>89.2569602360027</v>
      </c>
      <c r="U7" s="222">
        <f>(R7-S7)/S7*100</f>
        <v>-41.233358960870795</v>
      </c>
      <c r="V7" s="231">
        <f aca="true" t="shared" si="3" ref="V7:X7">SUM(V8:V26)</f>
        <v>14373</v>
      </c>
      <c r="W7" s="231">
        <f t="shared" si="3"/>
        <v>11272</v>
      </c>
      <c r="X7" s="231">
        <f t="shared" si="3"/>
        <v>6928</v>
      </c>
      <c r="Y7" s="222">
        <f>W7/V7*100</f>
        <v>78.42482432338413</v>
      </c>
      <c r="Z7" s="222">
        <f>(W7-X7)/X7*100</f>
        <v>62.70207852193995</v>
      </c>
    </row>
    <row r="8" spans="1:26" s="148" customFormat="1" ht="36" customHeight="1">
      <c r="A8" s="224" t="s">
        <v>126</v>
      </c>
      <c r="B8" s="25">
        <f aca="true" t="shared" si="4" ref="B8:B29">SUM(G8,L8,Q8,V8)</f>
        <v>129699</v>
      </c>
      <c r="C8" s="25">
        <f aca="true" t="shared" si="5" ref="C8:C29">SUM(H8,M8,R8,W8)</f>
        <v>125191</v>
      </c>
      <c r="D8" s="25">
        <f aca="true" t="shared" si="6" ref="D8:D29">SUM(I8,N8,S8,X8)</f>
        <v>103607</v>
      </c>
      <c r="E8" s="225">
        <f aca="true" t="shared" si="7" ref="E8:E29">C8/B8*100</f>
        <v>96.52426001742495</v>
      </c>
      <c r="F8" s="225">
        <f aca="true" t="shared" si="8" ref="F8:F29">(C8-D8)/D8*100</f>
        <v>20.83256922794792</v>
      </c>
      <c r="G8" s="226">
        <v>99807</v>
      </c>
      <c r="H8" s="190">
        <v>95613</v>
      </c>
      <c r="I8" s="226">
        <v>79474</v>
      </c>
      <c r="J8" s="225">
        <f aca="true" t="shared" si="9" ref="J8:J29">H8/G8*100</f>
        <v>95.79788992756019</v>
      </c>
      <c r="K8" s="225">
        <f aca="true" t="shared" si="10" ref="K8:K29">(H8-I8)/I8*100</f>
        <v>20.30727030223721</v>
      </c>
      <c r="L8" s="232">
        <v>10589</v>
      </c>
      <c r="M8" s="232">
        <v>10498</v>
      </c>
      <c r="N8" s="232">
        <v>5154</v>
      </c>
      <c r="O8" s="225">
        <f aca="true" t="shared" si="11" ref="O8:O29">M8/L8*100</f>
        <v>99.14061762206063</v>
      </c>
      <c r="P8" s="225">
        <f aca="true" t="shared" si="12" ref="P8:P29">(M8-N8)/N8*100</f>
        <v>103.68645712068296</v>
      </c>
      <c r="Q8" s="232">
        <v>8668</v>
      </c>
      <c r="R8" s="232">
        <v>12674</v>
      </c>
      <c r="S8" s="232">
        <v>13865</v>
      </c>
      <c r="T8" s="225">
        <f>R8/Q8*100</f>
        <v>146.2159667743424</v>
      </c>
      <c r="U8" s="225">
        <f aca="true" t="shared" si="13" ref="U8:U29">(R8-S8)/S8*100</f>
        <v>-8.58997475658132</v>
      </c>
      <c r="V8" s="232">
        <v>10635</v>
      </c>
      <c r="W8" s="232">
        <v>6406</v>
      </c>
      <c r="X8" s="232">
        <v>5114</v>
      </c>
      <c r="Y8" s="225">
        <f aca="true" t="shared" si="14" ref="Y8:Y29">W8/V8*100</f>
        <v>60.2350728725905</v>
      </c>
      <c r="Z8" s="225">
        <f>(W8-X8)/X8*100</f>
        <v>25.263981228001565</v>
      </c>
    </row>
    <row r="9" spans="1:26" s="148" customFormat="1" ht="36" customHeight="1">
      <c r="A9" s="224" t="s">
        <v>127</v>
      </c>
      <c r="B9" s="25">
        <f t="shared" si="4"/>
        <v>78336</v>
      </c>
      <c r="C9" s="25">
        <f t="shared" si="5"/>
        <v>71808</v>
      </c>
      <c r="D9" s="25">
        <f t="shared" si="6"/>
        <v>58755</v>
      </c>
      <c r="E9" s="225">
        <f t="shared" si="7"/>
        <v>91.66666666666666</v>
      </c>
      <c r="F9" s="225">
        <f t="shared" si="8"/>
        <v>22.215981618585655</v>
      </c>
      <c r="G9" s="226">
        <v>74820</v>
      </c>
      <c r="H9" s="190">
        <v>68421</v>
      </c>
      <c r="I9" s="226">
        <v>56292</v>
      </c>
      <c r="J9" s="225">
        <f t="shared" si="9"/>
        <v>91.44747393744987</v>
      </c>
      <c r="K9" s="225">
        <f t="shared" si="10"/>
        <v>21.546578554679172</v>
      </c>
      <c r="L9" s="232">
        <v>3516</v>
      </c>
      <c r="M9" s="232">
        <v>3387</v>
      </c>
      <c r="N9" s="232">
        <v>2463</v>
      </c>
      <c r="O9" s="225">
        <f t="shared" si="11"/>
        <v>96.33105802047781</v>
      </c>
      <c r="P9" s="225">
        <f t="shared" si="12"/>
        <v>37.51522533495737</v>
      </c>
      <c r="Q9" s="232"/>
      <c r="R9" s="232"/>
      <c r="S9" s="232"/>
      <c r="T9" s="225" t="s">
        <v>90</v>
      </c>
      <c r="U9" s="225" t="s">
        <v>90</v>
      </c>
      <c r="V9" s="232"/>
      <c r="W9" s="232"/>
      <c r="X9" s="232"/>
      <c r="Y9" s="225" t="s">
        <v>90</v>
      </c>
      <c r="Z9" s="225" t="s">
        <v>90</v>
      </c>
    </row>
    <row r="10" spans="1:26" s="148" customFormat="1" ht="36" customHeight="1">
      <c r="A10" s="224" t="s">
        <v>128</v>
      </c>
      <c r="B10" s="25">
        <f t="shared" si="4"/>
        <v>208223</v>
      </c>
      <c r="C10" s="25">
        <f t="shared" si="5"/>
        <v>150876</v>
      </c>
      <c r="D10" s="25">
        <f t="shared" si="6"/>
        <v>139425</v>
      </c>
      <c r="E10" s="225">
        <f t="shared" si="7"/>
        <v>72.45885420918918</v>
      </c>
      <c r="F10" s="225">
        <f t="shared" si="8"/>
        <v>8.21301775147929</v>
      </c>
      <c r="G10" s="226">
        <v>171749</v>
      </c>
      <c r="H10" s="190">
        <v>115355</v>
      </c>
      <c r="I10" s="226">
        <v>109304</v>
      </c>
      <c r="J10" s="225">
        <f t="shared" si="9"/>
        <v>67.16487432241236</v>
      </c>
      <c r="K10" s="225">
        <f t="shared" si="10"/>
        <v>5.535936470760448</v>
      </c>
      <c r="L10" s="232">
        <v>36474</v>
      </c>
      <c r="M10" s="232">
        <v>35521</v>
      </c>
      <c r="N10" s="232">
        <v>30121</v>
      </c>
      <c r="O10" s="225">
        <f t="shared" si="11"/>
        <v>97.38717990897626</v>
      </c>
      <c r="P10" s="225">
        <f t="shared" si="12"/>
        <v>17.927691643703728</v>
      </c>
      <c r="Q10" s="232"/>
      <c r="R10" s="232"/>
      <c r="S10" s="232"/>
      <c r="T10" s="225" t="s">
        <v>90</v>
      </c>
      <c r="U10" s="225" t="s">
        <v>90</v>
      </c>
      <c r="V10" s="232"/>
      <c r="W10" s="232"/>
      <c r="X10" s="232"/>
      <c r="Y10" s="225" t="s">
        <v>90</v>
      </c>
      <c r="Z10" s="225" t="s">
        <v>90</v>
      </c>
    </row>
    <row r="11" spans="1:26" s="148" customFormat="1" ht="36" customHeight="1">
      <c r="A11" s="224" t="s">
        <v>129</v>
      </c>
      <c r="B11" s="25">
        <f t="shared" si="4"/>
        <v>15032</v>
      </c>
      <c r="C11" s="25">
        <f t="shared" si="5"/>
        <v>11304</v>
      </c>
      <c r="D11" s="25">
        <f t="shared" si="6"/>
        <v>16725</v>
      </c>
      <c r="E11" s="225">
        <f t="shared" si="7"/>
        <v>75.19957424161788</v>
      </c>
      <c r="F11" s="225">
        <f t="shared" si="8"/>
        <v>-32.412556053811656</v>
      </c>
      <c r="G11" s="227">
        <v>8986</v>
      </c>
      <c r="H11" s="190">
        <v>5566</v>
      </c>
      <c r="I11" s="226">
        <v>11669</v>
      </c>
      <c r="J11" s="225">
        <f t="shared" si="9"/>
        <v>61.940796795014464</v>
      </c>
      <c r="K11" s="225">
        <f t="shared" si="10"/>
        <v>-52.30096837775302</v>
      </c>
      <c r="L11" s="232">
        <v>6046</v>
      </c>
      <c r="M11" s="232">
        <v>5738</v>
      </c>
      <c r="N11" s="232">
        <v>4904</v>
      </c>
      <c r="O11" s="225">
        <f t="shared" si="11"/>
        <v>94.90572279192855</v>
      </c>
      <c r="P11" s="225">
        <f t="shared" si="12"/>
        <v>17.00652528548124</v>
      </c>
      <c r="Q11" s="232"/>
      <c r="R11" s="232"/>
      <c r="S11" s="232">
        <v>70</v>
      </c>
      <c r="T11" s="225" t="s">
        <v>90</v>
      </c>
      <c r="U11" s="225">
        <f t="shared" si="13"/>
        <v>-100</v>
      </c>
      <c r="V11" s="232"/>
      <c r="W11" s="232"/>
      <c r="X11" s="232">
        <v>82</v>
      </c>
      <c r="Y11" s="225" t="s">
        <v>90</v>
      </c>
      <c r="Z11" s="225">
        <f>(W11-X11)/X11*100</f>
        <v>-100</v>
      </c>
    </row>
    <row r="12" spans="1:26" s="148" customFormat="1" ht="36" customHeight="1">
      <c r="A12" s="224" t="s">
        <v>130</v>
      </c>
      <c r="B12" s="25">
        <f t="shared" si="4"/>
        <v>19085</v>
      </c>
      <c r="C12" s="25">
        <f t="shared" si="5"/>
        <v>14625</v>
      </c>
      <c r="D12" s="25">
        <f t="shared" si="6"/>
        <v>10349</v>
      </c>
      <c r="E12" s="225">
        <f t="shared" si="7"/>
        <v>76.63086193345559</v>
      </c>
      <c r="F12" s="225">
        <f t="shared" si="8"/>
        <v>41.31800173929848</v>
      </c>
      <c r="G12" s="226">
        <v>18319</v>
      </c>
      <c r="H12" s="190">
        <v>14063</v>
      </c>
      <c r="I12" s="226">
        <v>10224</v>
      </c>
      <c r="J12" s="225">
        <f t="shared" si="9"/>
        <v>76.76729079098205</v>
      </c>
      <c r="K12" s="225">
        <f t="shared" si="10"/>
        <v>37.54890453834116</v>
      </c>
      <c r="L12" s="232">
        <v>766</v>
      </c>
      <c r="M12" s="232">
        <v>559</v>
      </c>
      <c r="N12" s="232">
        <v>120</v>
      </c>
      <c r="O12" s="225">
        <f t="shared" si="11"/>
        <v>72.97650130548303</v>
      </c>
      <c r="P12" s="225">
        <f t="shared" si="12"/>
        <v>365.8333333333333</v>
      </c>
      <c r="Q12" s="232"/>
      <c r="R12" s="232">
        <v>3</v>
      </c>
      <c r="S12" s="232">
        <v>5</v>
      </c>
      <c r="T12" s="225" t="s">
        <v>90</v>
      </c>
      <c r="U12" s="225">
        <f t="shared" si="13"/>
        <v>-40</v>
      </c>
      <c r="V12" s="232"/>
      <c r="W12" s="232"/>
      <c r="X12" s="232"/>
      <c r="Y12" s="225" t="s">
        <v>90</v>
      </c>
      <c r="Z12" s="225" t="s">
        <v>90</v>
      </c>
    </row>
    <row r="13" spans="1:26" s="148" customFormat="1" ht="36" customHeight="1">
      <c r="A13" s="224" t="s">
        <v>131</v>
      </c>
      <c r="B13" s="25">
        <f t="shared" si="4"/>
        <v>104312</v>
      </c>
      <c r="C13" s="25">
        <f t="shared" si="5"/>
        <v>90598</v>
      </c>
      <c r="D13" s="25">
        <f t="shared" si="6"/>
        <v>71769</v>
      </c>
      <c r="E13" s="225">
        <f t="shared" si="7"/>
        <v>86.85290282997163</v>
      </c>
      <c r="F13" s="225">
        <f t="shared" si="8"/>
        <v>26.235561314773786</v>
      </c>
      <c r="G13" s="226">
        <v>91654</v>
      </c>
      <c r="H13" s="190">
        <v>81300</v>
      </c>
      <c r="I13" s="226">
        <v>64343</v>
      </c>
      <c r="J13" s="225">
        <f t="shared" si="9"/>
        <v>88.70316625570078</v>
      </c>
      <c r="K13" s="225">
        <f t="shared" si="10"/>
        <v>26.354071149930842</v>
      </c>
      <c r="L13" s="232">
        <v>12025</v>
      </c>
      <c r="M13" s="232">
        <v>8861</v>
      </c>
      <c r="N13" s="232">
        <v>7073</v>
      </c>
      <c r="O13" s="225">
        <f t="shared" si="11"/>
        <v>73.68814968814968</v>
      </c>
      <c r="P13" s="225">
        <f t="shared" si="12"/>
        <v>25.27923087798671</v>
      </c>
      <c r="Q13" s="232">
        <v>172</v>
      </c>
      <c r="R13" s="232">
        <v>63</v>
      </c>
      <c r="S13" s="232">
        <v>137</v>
      </c>
      <c r="T13" s="225">
        <f>R13/Q13*100</f>
        <v>36.627906976744185</v>
      </c>
      <c r="U13" s="225">
        <f t="shared" si="13"/>
        <v>-54.01459854014598</v>
      </c>
      <c r="V13" s="232">
        <v>461</v>
      </c>
      <c r="W13" s="232">
        <v>374</v>
      </c>
      <c r="X13" s="232">
        <v>216</v>
      </c>
      <c r="Y13" s="225">
        <f t="shared" si="14"/>
        <v>81.12798264642083</v>
      </c>
      <c r="Z13" s="225">
        <f>(W13-X13)/X13*100</f>
        <v>73.14814814814815</v>
      </c>
    </row>
    <row r="14" spans="1:26" s="148" customFormat="1" ht="36" customHeight="1">
      <c r="A14" s="224" t="s">
        <v>132</v>
      </c>
      <c r="B14" s="25">
        <f t="shared" si="4"/>
        <v>461878</v>
      </c>
      <c r="C14" s="25">
        <f t="shared" si="5"/>
        <v>452191</v>
      </c>
      <c r="D14" s="25">
        <f t="shared" si="6"/>
        <v>397867</v>
      </c>
      <c r="E14" s="225">
        <f t="shared" si="7"/>
        <v>97.90269291890932</v>
      </c>
      <c r="F14" s="225">
        <f t="shared" si="8"/>
        <v>13.653808936152032</v>
      </c>
      <c r="G14" s="226">
        <v>451872</v>
      </c>
      <c r="H14" s="190">
        <v>442652</v>
      </c>
      <c r="I14" s="226">
        <v>385484</v>
      </c>
      <c r="J14" s="225">
        <f t="shared" si="9"/>
        <v>97.95959917852844</v>
      </c>
      <c r="K14" s="225">
        <f t="shared" si="10"/>
        <v>14.830187504539746</v>
      </c>
      <c r="L14" s="232">
        <v>9367</v>
      </c>
      <c r="M14" s="232">
        <v>9263</v>
      </c>
      <c r="N14" s="232">
        <v>12157</v>
      </c>
      <c r="O14" s="225">
        <f t="shared" si="11"/>
        <v>98.88971922707377</v>
      </c>
      <c r="P14" s="225">
        <f t="shared" si="12"/>
        <v>-23.805215102410134</v>
      </c>
      <c r="Q14" s="232">
        <v>276</v>
      </c>
      <c r="R14" s="232">
        <v>24</v>
      </c>
      <c r="S14" s="232">
        <v>101</v>
      </c>
      <c r="T14" s="225">
        <f>R14/Q14*100</f>
        <v>8.695652173913043</v>
      </c>
      <c r="U14" s="225">
        <f t="shared" si="13"/>
        <v>-76.23762376237624</v>
      </c>
      <c r="V14" s="232">
        <v>363</v>
      </c>
      <c r="W14" s="232">
        <v>252</v>
      </c>
      <c r="X14" s="232">
        <v>125</v>
      </c>
      <c r="Y14" s="225">
        <f t="shared" si="14"/>
        <v>69.42148760330579</v>
      </c>
      <c r="Z14" s="225">
        <f>(W14-X14)/X14*100</f>
        <v>101.6</v>
      </c>
    </row>
    <row r="15" spans="1:26" s="148" customFormat="1" ht="36" customHeight="1">
      <c r="A15" s="224" t="s">
        <v>133</v>
      </c>
      <c r="B15" s="25">
        <f t="shared" si="4"/>
        <v>20709</v>
      </c>
      <c r="C15" s="25">
        <f t="shared" si="5"/>
        <v>10171</v>
      </c>
      <c r="D15" s="25">
        <f t="shared" si="6"/>
        <v>5306</v>
      </c>
      <c r="E15" s="225">
        <f t="shared" si="7"/>
        <v>49.113911825776235</v>
      </c>
      <c r="F15" s="225">
        <f t="shared" si="8"/>
        <v>91.688654353562</v>
      </c>
      <c r="G15" s="226">
        <v>16534</v>
      </c>
      <c r="H15" s="190">
        <v>9798</v>
      </c>
      <c r="I15" s="226">
        <v>4179</v>
      </c>
      <c r="J15" s="225">
        <f t="shared" si="9"/>
        <v>59.25970726986816</v>
      </c>
      <c r="K15" s="225">
        <f t="shared" si="10"/>
        <v>134.45800430725055</v>
      </c>
      <c r="L15" s="232">
        <v>255</v>
      </c>
      <c r="M15" s="232">
        <v>255</v>
      </c>
      <c r="N15" s="232">
        <v>436</v>
      </c>
      <c r="O15" s="225">
        <f t="shared" si="11"/>
        <v>100</v>
      </c>
      <c r="P15" s="225">
        <f t="shared" si="12"/>
        <v>-41.51376146788991</v>
      </c>
      <c r="Q15" s="232">
        <v>3540</v>
      </c>
      <c r="R15" s="232">
        <v>18</v>
      </c>
      <c r="S15" s="232">
        <v>82</v>
      </c>
      <c r="T15" s="225">
        <f>R15/Q15*100</f>
        <v>0.5084745762711864</v>
      </c>
      <c r="U15" s="225">
        <f t="shared" si="13"/>
        <v>-78.04878048780488</v>
      </c>
      <c r="V15" s="232">
        <v>380</v>
      </c>
      <c r="W15" s="232">
        <v>100</v>
      </c>
      <c r="X15" s="232">
        <v>609</v>
      </c>
      <c r="Y15" s="225">
        <f t="shared" si="14"/>
        <v>26.31578947368421</v>
      </c>
      <c r="Z15" s="225">
        <f>(W15-X15)/X15*100</f>
        <v>-83.57963875205255</v>
      </c>
    </row>
    <row r="16" spans="1:26" s="148" customFormat="1" ht="36" customHeight="1">
      <c r="A16" s="224" t="s">
        <v>134</v>
      </c>
      <c r="B16" s="25">
        <f t="shared" si="4"/>
        <v>108289</v>
      </c>
      <c r="C16" s="25">
        <f t="shared" si="5"/>
        <v>73490</v>
      </c>
      <c r="D16" s="25">
        <f t="shared" si="6"/>
        <v>76035</v>
      </c>
      <c r="E16" s="225">
        <f t="shared" si="7"/>
        <v>67.86469539842459</v>
      </c>
      <c r="F16" s="225">
        <f t="shared" si="8"/>
        <v>-3.3471427632011572</v>
      </c>
      <c r="G16" s="226">
        <v>81507</v>
      </c>
      <c r="H16" s="190">
        <v>48450</v>
      </c>
      <c r="I16" s="226">
        <v>43274</v>
      </c>
      <c r="J16" s="225">
        <f t="shared" si="9"/>
        <v>59.44274724870257</v>
      </c>
      <c r="K16" s="225">
        <f t="shared" si="10"/>
        <v>11.960992743910893</v>
      </c>
      <c r="L16" s="232">
        <v>26465</v>
      </c>
      <c r="M16" s="232">
        <v>24409</v>
      </c>
      <c r="N16" s="232">
        <v>25759</v>
      </c>
      <c r="O16" s="225">
        <f t="shared" si="11"/>
        <v>92.23124881919517</v>
      </c>
      <c r="P16" s="225">
        <f t="shared" si="12"/>
        <v>-5.240886680383555</v>
      </c>
      <c r="Q16" s="232">
        <v>315</v>
      </c>
      <c r="R16" s="232">
        <v>629</v>
      </c>
      <c r="S16" s="232">
        <v>6998</v>
      </c>
      <c r="T16" s="225">
        <f>R16/Q16*100</f>
        <v>199.6825396825397</v>
      </c>
      <c r="U16" s="225">
        <f t="shared" si="13"/>
        <v>-91.0117176336096</v>
      </c>
      <c r="V16" s="232">
        <v>2</v>
      </c>
      <c r="W16" s="232">
        <v>2</v>
      </c>
      <c r="X16" s="232">
        <v>4</v>
      </c>
      <c r="Y16" s="225">
        <f t="shared" si="14"/>
        <v>100</v>
      </c>
      <c r="Z16" s="225">
        <f>(W16-X16)/X16*100</f>
        <v>-50</v>
      </c>
    </row>
    <row r="17" spans="1:26" s="148" customFormat="1" ht="36" customHeight="1">
      <c r="A17" s="224" t="s">
        <v>135</v>
      </c>
      <c r="B17" s="25">
        <f t="shared" si="4"/>
        <v>68417</v>
      </c>
      <c r="C17" s="25">
        <f t="shared" si="5"/>
        <v>37115</v>
      </c>
      <c r="D17" s="25">
        <f t="shared" si="6"/>
        <v>54338</v>
      </c>
      <c r="E17" s="225">
        <f t="shared" si="7"/>
        <v>54.248213163395064</v>
      </c>
      <c r="F17" s="225">
        <f t="shared" si="8"/>
        <v>-31.69605064595679</v>
      </c>
      <c r="G17" s="226">
        <v>66404</v>
      </c>
      <c r="H17" s="190">
        <v>35611</v>
      </c>
      <c r="I17" s="226">
        <v>52398</v>
      </c>
      <c r="J17" s="225">
        <f t="shared" si="9"/>
        <v>53.62779350641528</v>
      </c>
      <c r="K17" s="225">
        <f t="shared" si="10"/>
        <v>-32.03748234665445</v>
      </c>
      <c r="L17" s="232">
        <v>1821</v>
      </c>
      <c r="M17" s="232">
        <v>1473</v>
      </c>
      <c r="N17" s="232">
        <v>1775</v>
      </c>
      <c r="O17" s="225">
        <f t="shared" si="11"/>
        <v>80.88962108731467</v>
      </c>
      <c r="P17" s="225">
        <f t="shared" si="12"/>
        <v>-17.014084507042256</v>
      </c>
      <c r="Q17" s="232">
        <v>184</v>
      </c>
      <c r="R17" s="232">
        <v>29</v>
      </c>
      <c r="S17" s="232">
        <v>107</v>
      </c>
      <c r="T17" s="225">
        <f>R17/Q17*100</f>
        <v>15.760869565217392</v>
      </c>
      <c r="U17" s="225">
        <f t="shared" si="13"/>
        <v>-72.89719626168224</v>
      </c>
      <c r="V17" s="232">
        <v>8</v>
      </c>
      <c r="W17" s="232">
        <v>2</v>
      </c>
      <c r="X17" s="232">
        <v>58</v>
      </c>
      <c r="Y17" s="225">
        <f t="shared" si="14"/>
        <v>25</v>
      </c>
      <c r="Z17" s="225">
        <f>(W17-X17)/X17*100</f>
        <v>-96.55172413793103</v>
      </c>
    </row>
    <row r="18" spans="1:26" s="148" customFormat="1" ht="36" customHeight="1">
      <c r="A18" s="224" t="s">
        <v>136</v>
      </c>
      <c r="B18" s="25">
        <f t="shared" si="4"/>
        <v>55931</v>
      </c>
      <c r="C18" s="25">
        <f t="shared" si="5"/>
        <v>37422</v>
      </c>
      <c r="D18" s="25">
        <f t="shared" si="6"/>
        <v>16884</v>
      </c>
      <c r="E18" s="225">
        <f t="shared" si="7"/>
        <v>66.90743952369884</v>
      </c>
      <c r="F18" s="225">
        <f t="shared" si="8"/>
        <v>121.64179104477613</v>
      </c>
      <c r="G18" s="226">
        <v>55781</v>
      </c>
      <c r="H18" s="190">
        <v>37352</v>
      </c>
      <c r="I18" s="226">
        <v>15865</v>
      </c>
      <c r="J18" s="225">
        <f t="shared" si="9"/>
        <v>66.9618687366666</v>
      </c>
      <c r="K18" s="225">
        <f t="shared" si="10"/>
        <v>135.43649543019225</v>
      </c>
      <c r="L18" s="232"/>
      <c r="M18" s="232"/>
      <c r="N18" s="232"/>
      <c r="O18" s="225" t="s">
        <v>90</v>
      </c>
      <c r="P18" s="225" t="s">
        <v>90</v>
      </c>
      <c r="Q18" s="232"/>
      <c r="R18" s="232">
        <v>20</v>
      </c>
      <c r="S18" s="232">
        <v>1019</v>
      </c>
      <c r="T18" s="225" t="s">
        <v>90</v>
      </c>
      <c r="U18" s="225">
        <f t="shared" si="13"/>
        <v>-98.03729146221785</v>
      </c>
      <c r="V18" s="232">
        <v>150</v>
      </c>
      <c r="W18" s="232">
        <v>50</v>
      </c>
      <c r="X18" s="232"/>
      <c r="Y18" s="225">
        <f t="shared" si="14"/>
        <v>33.33333333333333</v>
      </c>
      <c r="Z18" s="225" t="s">
        <v>90</v>
      </c>
    </row>
    <row r="19" spans="1:26" s="148" customFormat="1" ht="36" customHeight="1">
      <c r="A19" s="224" t="s">
        <v>137</v>
      </c>
      <c r="B19" s="25">
        <f t="shared" si="4"/>
        <v>6834</v>
      </c>
      <c r="C19" s="25">
        <f t="shared" si="5"/>
        <v>4023</v>
      </c>
      <c r="D19" s="25">
        <f t="shared" si="6"/>
        <v>4072</v>
      </c>
      <c r="E19" s="225">
        <f t="shared" si="7"/>
        <v>58.86742756804214</v>
      </c>
      <c r="F19" s="225">
        <f t="shared" si="8"/>
        <v>-1.2033398821218075</v>
      </c>
      <c r="G19" s="226">
        <v>5291</v>
      </c>
      <c r="H19" s="190">
        <v>2480</v>
      </c>
      <c r="I19" s="226">
        <v>3043</v>
      </c>
      <c r="J19" s="225">
        <f t="shared" si="9"/>
        <v>46.87204687204687</v>
      </c>
      <c r="K19" s="225">
        <f t="shared" si="10"/>
        <v>-18.501478803812027</v>
      </c>
      <c r="L19" s="232">
        <v>1543</v>
      </c>
      <c r="M19" s="232">
        <v>1543</v>
      </c>
      <c r="N19" s="232">
        <v>1029</v>
      </c>
      <c r="O19" s="225">
        <f t="shared" si="11"/>
        <v>100</v>
      </c>
      <c r="P19" s="225">
        <f t="shared" si="12"/>
        <v>49.9514091350826</v>
      </c>
      <c r="Q19" s="232"/>
      <c r="R19" s="232"/>
      <c r="S19" s="232"/>
      <c r="T19" s="225" t="s">
        <v>90</v>
      </c>
      <c r="U19" s="225" t="s">
        <v>90</v>
      </c>
      <c r="V19" s="232"/>
      <c r="W19" s="232"/>
      <c r="X19" s="232"/>
      <c r="Y19" s="225" t="s">
        <v>90</v>
      </c>
      <c r="Z19" s="225" t="s">
        <v>90</v>
      </c>
    </row>
    <row r="20" spans="1:26" s="148" customFormat="1" ht="36" customHeight="1">
      <c r="A20" s="224" t="s">
        <v>138</v>
      </c>
      <c r="B20" s="25">
        <f t="shared" si="4"/>
        <v>2019</v>
      </c>
      <c r="C20" s="25">
        <f t="shared" si="5"/>
        <v>890</v>
      </c>
      <c r="D20" s="25">
        <f t="shared" si="6"/>
        <v>1203</v>
      </c>
      <c r="E20" s="225">
        <f t="shared" si="7"/>
        <v>44.08122833085686</v>
      </c>
      <c r="F20" s="225">
        <f t="shared" si="8"/>
        <v>-26.01828761429759</v>
      </c>
      <c r="G20" s="226">
        <v>1665</v>
      </c>
      <c r="H20" s="190">
        <v>685</v>
      </c>
      <c r="I20" s="226">
        <v>468</v>
      </c>
      <c r="J20" s="225">
        <f t="shared" si="9"/>
        <v>41.14114114114114</v>
      </c>
      <c r="K20" s="225">
        <f t="shared" si="10"/>
        <v>46.36752136752137</v>
      </c>
      <c r="L20" s="232">
        <v>174</v>
      </c>
      <c r="M20" s="232">
        <v>174</v>
      </c>
      <c r="N20" s="232">
        <v>162</v>
      </c>
      <c r="O20" s="225">
        <f t="shared" si="11"/>
        <v>100</v>
      </c>
      <c r="P20" s="225">
        <f t="shared" si="12"/>
        <v>7.4074074074074066</v>
      </c>
      <c r="Q20" s="232"/>
      <c r="R20" s="232"/>
      <c r="S20" s="232">
        <v>288</v>
      </c>
      <c r="T20" s="225" t="s">
        <v>90</v>
      </c>
      <c r="U20" s="225">
        <f t="shared" si="13"/>
        <v>-100</v>
      </c>
      <c r="V20" s="232">
        <v>180</v>
      </c>
      <c r="W20" s="232">
        <v>31</v>
      </c>
      <c r="X20" s="232">
        <v>285</v>
      </c>
      <c r="Y20" s="225">
        <f t="shared" si="14"/>
        <v>17.22222222222222</v>
      </c>
      <c r="Z20" s="225">
        <f>(W20-X20)/X20*100</f>
        <v>-89.12280701754386</v>
      </c>
    </row>
    <row r="21" spans="1:26" s="148" customFormat="1" ht="36" customHeight="1">
      <c r="A21" s="224" t="s">
        <v>139</v>
      </c>
      <c r="B21" s="25">
        <f t="shared" si="4"/>
        <v>494</v>
      </c>
      <c r="C21" s="25">
        <f t="shared" si="5"/>
        <v>506</v>
      </c>
      <c r="D21" s="25">
        <f t="shared" si="6"/>
        <v>640</v>
      </c>
      <c r="E21" s="225">
        <f t="shared" si="7"/>
        <v>102.42914979757086</v>
      </c>
      <c r="F21" s="225">
        <f t="shared" si="8"/>
        <v>-20.9375</v>
      </c>
      <c r="G21" s="226">
        <v>494</v>
      </c>
      <c r="H21" s="190">
        <v>506</v>
      </c>
      <c r="I21" s="226">
        <v>640</v>
      </c>
      <c r="J21" s="225">
        <f t="shared" si="9"/>
        <v>102.42914979757086</v>
      </c>
      <c r="K21" s="225">
        <f t="shared" si="10"/>
        <v>-20.9375</v>
      </c>
      <c r="L21" s="232"/>
      <c r="M21" s="232"/>
      <c r="N21" s="232"/>
      <c r="O21" s="225" t="s">
        <v>90</v>
      </c>
      <c r="P21" s="225" t="s">
        <v>90</v>
      </c>
      <c r="Q21" s="232"/>
      <c r="R21" s="232"/>
      <c r="S21" s="232"/>
      <c r="T21" s="225" t="s">
        <v>90</v>
      </c>
      <c r="U21" s="225" t="s">
        <v>90</v>
      </c>
      <c r="V21" s="232"/>
      <c r="W21" s="232"/>
      <c r="X21" s="232"/>
      <c r="Y21" s="225" t="s">
        <v>90</v>
      </c>
      <c r="Z21" s="225" t="s">
        <v>90</v>
      </c>
    </row>
    <row r="22" spans="1:26" s="148" customFormat="1" ht="36" customHeight="1">
      <c r="A22" s="224" t="s">
        <v>140</v>
      </c>
      <c r="B22" s="25">
        <f t="shared" si="4"/>
        <v>5144</v>
      </c>
      <c r="C22" s="25">
        <f t="shared" si="5"/>
        <v>3184</v>
      </c>
      <c r="D22" s="25">
        <f t="shared" si="6"/>
        <v>3053</v>
      </c>
      <c r="E22" s="225">
        <f t="shared" si="7"/>
        <v>61.89735614307932</v>
      </c>
      <c r="F22" s="225">
        <f t="shared" si="8"/>
        <v>4.2908614477563045</v>
      </c>
      <c r="G22" s="226">
        <v>5044</v>
      </c>
      <c r="H22" s="190">
        <v>3126</v>
      </c>
      <c r="I22" s="226">
        <v>3045</v>
      </c>
      <c r="J22" s="225">
        <f t="shared" si="9"/>
        <v>61.9746233148295</v>
      </c>
      <c r="K22" s="225">
        <f t="shared" si="10"/>
        <v>2.6600985221674875</v>
      </c>
      <c r="L22" s="232">
        <v>100</v>
      </c>
      <c r="M22" s="232">
        <v>58</v>
      </c>
      <c r="N22" s="232">
        <v>8</v>
      </c>
      <c r="O22" s="225">
        <f t="shared" si="11"/>
        <v>57.99999999999999</v>
      </c>
      <c r="P22" s="225">
        <f t="shared" si="12"/>
        <v>625</v>
      </c>
      <c r="Q22" s="232"/>
      <c r="R22" s="232"/>
      <c r="S22" s="232"/>
      <c r="T22" s="225" t="s">
        <v>90</v>
      </c>
      <c r="U22" s="225" t="s">
        <v>90</v>
      </c>
      <c r="V22" s="232"/>
      <c r="W22" s="232"/>
      <c r="X22" s="232"/>
      <c r="Y22" s="225" t="s">
        <v>90</v>
      </c>
      <c r="Z22" s="225" t="s">
        <v>90</v>
      </c>
    </row>
    <row r="23" spans="1:26" s="148" customFormat="1" ht="36" customHeight="1">
      <c r="A23" s="224" t="s">
        <v>141</v>
      </c>
      <c r="B23" s="25">
        <f t="shared" si="4"/>
        <v>33413</v>
      </c>
      <c r="C23" s="25">
        <f t="shared" si="5"/>
        <v>30315</v>
      </c>
      <c r="D23" s="25">
        <f t="shared" si="6"/>
        <v>38090</v>
      </c>
      <c r="E23" s="225">
        <f t="shared" si="7"/>
        <v>90.72815969832101</v>
      </c>
      <c r="F23" s="225">
        <f t="shared" si="8"/>
        <v>-20.41218167498031</v>
      </c>
      <c r="G23" s="226">
        <v>24020</v>
      </c>
      <c r="H23" s="190">
        <v>27522</v>
      </c>
      <c r="I23" s="226">
        <v>32716</v>
      </c>
      <c r="J23" s="225">
        <f t="shared" si="9"/>
        <v>114.57951706910907</v>
      </c>
      <c r="K23" s="225">
        <f t="shared" si="10"/>
        <v>-15.876023963809757</v>
      </c>
      <c r="L23" s="232">
        <v>4333</v>
      </c>
      <c r="M23" s="232">
        <v>2440</v>
      </c>
      <c r="N23" s="232">
        <v>2903</v>
      </c>
      <c r="O23" s="225">
        <f t="shared" si="11"/>
        <v>56.3120240018463</v>
      </c>
      <c r="P23" s="225">
        <f t="shared" si="12"/>
        <v>-15.949018256975542</v>
      </c>
      <c r="Q23" s="232">
        <v>2916</v>
      </c>
      <c r="R23" s="232">
        <v>51</v>
      </c>
      <c r="S23" s="232">
        <v>2036</v>
      </c>
      <c r="T23" s="225">
        <f>R23/Q23*100</f>
        <v>1.7489711934156378</v>
      </c>
      <c r="U23" s="225">
        <f t="shared" si="13"/>
        <v>-97.4950884086444</v>
      </c>
      <c r="V23" s="232">
        <v>2144</v>
      </c>
      <c r="W23" s="232">
        <v>302</v>
      </c>
      <c r="X23" s="232">
        <v>435</v>
      </c>
      <c r="Y23" s="225">
        <f t="shared" si="14"/>
        <v>14.085820895522389</v>
      </c>
      <c r="Z23" s="225">
        <f>(W23-X23)/X23*100</f>
        <v>-30.574712643678158</v>
      </c>
    </row>
    <row r="24" spans="1:26" s="148" customFormat="1" ht="36" customHeight="1">
      <c r="A24" s="224" t="s">
        <v>142</v>
      </c>
      <c r="B24" s="25">
        <f t="shared" si="4"/>
        <v>4511</v>
      </c>
      <c r="C24" s="25">
        <f t="shared" si="5"/>
        <v>2210</v>
      </c>
      <c r="D24" s="25">
        <f t="shared" si="6"/>
        <v>2855</v>
      </c>
      <c r="E24" s="225">
        <f t="shared" si="7"/>
        <v>48.99135446685879</v>
      </c>
      <c r="F24" s="225">
        <f t="shared" si="8"/>
        <v>-22.59194395796848</v>
      </c>
      <c r="G24" s="226">
        <v>4511</v>
      </c>
      <c r="H24" s="190">
        <v>2210</v>
      </c>
      <c r="I24" s="226">
        <v>2855</v>
      </c>
      <c r="J24" s="225">
        <f t="shared" si="9"/>
        <v>48.99135446685879</v>
      </c>
      <c r="K24" s="225">
        <f t="shared" si="10"/>
        <v>-22.59194395796848</v>
      </c>
      <c r="L24" s="232"/>
      <c r="M24" s="232"/>
      <c r="N24" s="232"/>
      <c r="O24" s="225" t="s">
        <v>90</v>
      </c>
      <c r="P24" s="225" t="s">
        <v>90</v>
      </c>
      <c r="Q24" s="232"/>
      <c r="R24" s="232"/>
      <c r="S24" s="232"/>
      <c r="T24" s="225" t="s">
        <v>90</v>
      </c>
      <c r="U24" s="225" t="s">
        <v>90</v>
      </c>
      <c r="V24" s="232"/>
      <c r="W24" s="232"/>
      <c r="X24" s="232"/>
      <c r="Y24" s="225" t="s">
        <v>90</v>
      </c>
      <c r="Z24" s="225" t="s">
        <v>90</v>
      </c>
    </row>
    <row r="25" spans="1:26" s="148" customFormat="1" ht="36" customHeight="1">
      <c r="A25" s="224" t="s">
        <v>143</v>
      </c>
      <c r="B25" s="25">
        <f t="shared" si="4"/>
        <v>5142</v>
      </c>
      <c r="C25" s="25">
        <f t="shared" si="5"/>
        <v>3752</v>
      </c>
      <c r="D25" s="25">
        <f t="shared" si="6"/>
        <v>4178</v>
      </c>
      <c r="E25" s="225">
        <f t="shared" si="7"/>
        <v>72.96771684169585</v>
      </c>
      <c r="F25" s="225">
        <f t="shared" si="8"/>
        <v>-10.196266156055529</v>
      </c>
      <c r="G25" s="226">
        <v>3850</v>
      </c>
      <c r="H25" s="190">
        <v>2571</v>
      </c>
      <c r="I25" s="226">
        <v>3227</v>
      </c>
      <c r="J25" s="225">
        <f t="shared" si="9"/>
        <v>66.77922077922078</v>
      </c>
      <c r="K25" s="225">
        <f t="shared" si="10"/>
        <v>-20.328478462968704</v>
      </c>
      <c r="L25" s="232">
        <v>1292</v>
      </c>
      <c r="M25" s="232">
        <v>1161</v>
      </c>
      <c r="N25" s="232">
        <v>946</v>
      </c>
      <c r="O25" s="225">
        <f t="shared" si="11"/>
        <v>89.86068111455108</v>
      </c>
      <c r="P25" s="225">
        <f t="shared" si="12"/>
        <v>22.727272727272727</v>
      </c>
      <c r="Q25" s="232"/>
      <c r="R25" s="232">
        <v>20</v>
      </c>
      <c r="S25" s="232">
        <v>5</v>
      </c>
      <c r="T25" s="225" t="s">
        <v>90</v>
      </c>
      <c r="U25" s="225">
        <f t="shared" si="13"/>
        <v>300</v>
      </c>
      <c r="V25" s="232"/>
      <c r="W25" s="232"/>
      <c r="X25" s="232"/>
      <c r="Y25" s="225" t="s">
        <v>90</v>
      </c>
      <c r="Z25" s="225" t="s">
        <v>90</v>
      </c>
    </row>
    <row r="26" spans="1:26" s="148" customFormat="1" ht="36" customHeight="1">
      <c r="A26" s="224" t="s">
        <v>144</v>
      </c>
      <c r="B26" s="25">
        <f t="shared" si="4"/>
        <v>70215</v>
      </c>
      <c r="C26" s="25">
        <f t="shared" si="5"/>
        <v>69548</v>
      </c>
      <c r="D26" s="25">
        <f t="shared" si="6"/>
        <v>36808</v>
      </c>
      <c r="E26" s="225">
        <f t="shared" si="7"/>
        <v>99.05006052837713</v>
      </c>
      <c r="F26" s="225">
        <f t="shared" si="8"/>
        <v>88.94805477070203</v>
      </c>
      <c r="G26" s="226">
        <v>64005</v>
      </c>
      <c r="H26" s="190">
        <v>58910</v>
      </c>
      <c r="I26" s="226">
        <v>27390</v>
      </c>
      <c r="J26" s="225">
        <f t="shared" si="9"/>
        <v>92.03968439965628</v>
      </c>
      <c r="K26" s="225">
        <f t="shared" si="10"/>
        <v>115.07849580138736</v>
      </c>
      <c r="L26" s="232">
        <v>5960</v>
      </c>
      <c r="M26" s="232">
        <v>5893</v>
      </c>
      <c r="N26" s="232">
        <v>9418</v>
      </c>
      <c r="O26" s="225">
        <f t="shared" si="11"/>
        <v>98.8758389261745</v>
      </c>
      <c r="P26" s="225">
        <f t="shared" si="12"/>
        <v>-37.42832873221491</v>
      </c>
      <c r="Q26" s="232">
        <v>200</v>
      </c>
      <c r="R26" s="232">
        <v>992</v>
      </c>
      <c r="S26" s="232">
        <v>0</v>
      </c>
      <c r="T26" s="225">
        <f>R26/Q26*100</f>
        <v>496</v>
      </c>
      <c r="U26" s="225" t="s">
        <v>90</v>
      </c>
      <c r="V26" s="232">
        <v>50</v>
      </c>
      <c r="W26" s="232">
        <v>3753</v>
      </c>
      <c r="X26" s="232"/>
      <c r="Y26" s="225">
        <f t="shared" si="14"/>
        <v>7506</v>
      </c>
      <c r="Z26" s="225" t="s">
        <v>90</v>
      </c>
    </row>
    <row r="27" spans="1:26" s="207" customFormat="1" ht="36" customHeight="1">
      <c r="A27" s="221" t="s">
        <v>145</v>
      </c>
      <c r="B27" s="142">
        <f t="shared" si="4"/>
        <v>358973</v>
      </c>
      <c r="C27" s="142">
        <f t="shared" si="5"/>
        <v>322876</v>
      </c>
      <c r="D27" s="142">
        <f t="shared" si="6"/>
        <v>272956</v>
      </c>
      <c r="E27" s="222">
        <f t="shared" si="7"/>
        <v>89.9443690751115</v>
      </c>
      <c r="F27" s="222">
        <f t="shared" si="8"/>
        <v>18.288661908879085</v>
      </c>
      <c r="G27" s="223">
        <v>286511</v>
      </c>
      <c r="H27" s="188">
        <v>251370</v>
      </c>
      <c r="I27" s="223">
        <v>195915</v>
      </c>
      <c r="J27" s="222">
        <f t="shared" si="9"/>
        <v>87.73485136696321</v>
      </c>
      <c r="K27" s="222">
        <f t="shared" si="10"/>
        <v>28.30564275323482</v>
      </c>
      <c r="L27" s="231">
        <v>55818</v>
      </c>
      <c r="M27" s="231">
        <v>55290</v>
      </c>
      <c r="N27" s="231">
        <v>24471</v>
      </c>
      <c r="O27" s="222">
        <f t="shared" si="11"/>
        <v>99.05406858002794</v>
      </c>
      <c r="P27" s="222">
        <f t="shared" si="12"/>
        <v>125.94090964815496</v>
      </c>
      <c r="Q27" s="231">
        <v>6047</v>
      </c>
      <c r="R27" s="231">
        <v>5764</v>
      </c>
      <c r="S27" s="231">
        <v>12628</v>
      </c>
      <c r="T27" s="222">
        <f>R27/Q27*100</f>
        <v>95.31999338514966</v>
      </c>
      <c r="U27" s="222">
        <f t="shared" si="13"/>
        <v>-54.35540069686411</v>
      </c>
      <c r="V27" s="231">
        <v>10597</v>
      </c>
      <c r="W27" s="231">
        <v>10452</v>
      </c>
      <c r="X27" s="231">
        <v>39942</v>
      </c>
      <c r="Y27" s="222">
        <f t="shared" si="14"/>
        <v>98.63168821364538</v>
      </c>
      <c r="Z27" s="222">
        <f>(W27-X27)/X27*100</f>
        <v>-73.83205648189876</v>
      </c>
    </row>
    <row r="28" spans="1:26" s="207" customFormat="1" ht="36" customHeight="1">
      <c r="A28" s="221" t="s">
        <v>146</v>
      </c>
      <c r="B28" s="142">
        <f t="shared" si="4"/>
        <v>4571</v>
      </c>
      <c r="C28" s="142">
        <f t="shared" si="5"/>
        <v>3580</v>
      </c>
      <c r="D28" s="142">
        <f t="shared" si="6"/>
        <v>158</v>
      </c>
      <c r="E28" s="222">
        <f t="shared" si="7"/>
        <v>78.319842485233</v>
      </c>
      <c r="F28" s="222">
        <f t="shared" si="8"/>
        <v>2165.8227848101264</v>
      </c>
      <c r="G28" s="223">
        <v>4571</v>
      </c>
      <c r="H28" s="188">
        <v>3580</v>
      </c>
      <c r="I28" s="223">
        <v>158</v>
      </c>
      <c r="J28" s="222">
        <f t="shared" si="9"/>
        <v>78.319842485233</v>
      </c>
      <c r="K28" s="222">
        <f t="shared" si="10"/>
        <v>2165.8227848101264</v>
      </c>
      <c r="L28" s="231"/>
      <c r="M28" s="231"/>
      <c r="N28" s="231"/>
      <c r="O28" s="222" t="s">
        <v>90</v>
      </c>
      <c r="P28" s="222" t="s">
        <v>90</v>
      </c>
      <c r="Q28" s="231"/>
      <c r="R28" s="231"/>
      <c r="S28" s="231"/>
      <c r="T28" s="222" t="s">
        <v>90</v>
      </c>
      <c r="U28" s="222" t="s">
        <v>90</v>
      </c>
      <c r="V28" s="231"/>
      <c r="W28" s="231"/>
      <c r="X28" s="231"/>
      <c r="Y28" s="222" t="s">
        <v>90</v>
      </c>
      <c r="Z28" s="222" t="s">
        <v>90</v>
      </c>
    </row>
    <row r="29" spans="1:26" s="208" customFormat="1" ht="36" customHeight="1">
      <c r="A29" s="192" t="s">
        <v>147</v>
      </c>
      <c r="B29" s="142">
        <f t="shared" si="4"/>
        <v>954722</v>
      </c>
      <c r="C29" s="142">
        <f t="shared" si="5"/>
        <v>925435</v>
      </c>
      <c r="D29" s="142">
        <f t="shared" si="6"/>
        <v>984175</v>
      </c>
      <c r="E29" s="222">
        <f t="shared" si="7"/>
        <v>96.93240545415314</v>
      </c>
      <c r="F29" s="222">
        <f t="shared" si="8"/>
        <v>-5.968450732847309</v>
      </c>
      <c r="G29" s="223">
        <v>952331</v>
      </c>
      <c r="H29" s="188">
        <v>922915</v>
      </c>
      <c r="I29" s="223">
        <v>981919</v>
      </c>
      <c r="J29" s="222">
        <f t="shared" si="9"/>
        <v>96.91115799023659</v>
      </c>
      <c r="K29" s="222">
        <f t="shared" si="10"/>
        <v>-6.009049626293004</v>
      </c>
      <c r="L29" s="231">
        <v>2391</v>
      </c>
      <c r="M29" s="231">
        <v>2520</v>
      </c>
      <c r="N29" s="231">
        <v>2256</v>
      </c>
      <c r="O29" s="222">
        <f t="shared" si="11"/>
        <v>105.3952321204517</v>
      </c>
      <c r="P29" s="222">
        <f t="shared" si="12"/>
        <v>11.702127659574469</v>
      </c>
      <c r="Q29" s="231"/>
      <c r="R29" s="231"/>
      <c r="S29" s="231"/>
      <c r="T29" s="222" t="s">
        <v>90</v>
      </c>
      <c r="U29" s="222" t="s">
        <v>90</v>
      </c>
      <c r="V29" s="231"/>
      <c r="W29" s="231"/>
      <c r="X29" s="231"/>
      <c r="Y29" s="222" t="s">
        <v>90</v>
      </c>
      <c r="Z29" s="222" t="s">
        <v>90</v>
      </c>
    </row>
    <row r="30" spans="12:23" ht="18" customHeight="1">
      <c r="L30" s="96"/>
      <c r="M30" s="233"/>
      <c r="Q30" s="96"/>
      <c r="R30" s="233"/>
      <c r="V30" s="96"/>
      <c r="W30" s="233"/>
    </row>
    <row r="31" spans="4:9" ht="14.25">
      <c r="D31" s="228"/>
      <c r="I31" s="234"/>
    </row>
    <row r="32" spans="9:24" ht="14.25">
      <c r="I32" s="233"/>
      <c r="N32" s="233"/>
      <c r="S32" s="233"/>
      <c r="X32" s="233"/>
    </row>
  </sheetData>
  <sheetProtection/>
  <mergeCells count="9">
    <mergeCell ref="A2:Z2"/>
    <mergeCell ref="A3:C3"/>
    <mergeCell ref="N3:P3"/>
    <mergeCell ref="S3:U3"/>
    <mergeCell ref="X3:Z3"/>
    <mergeCell ref="G4:K4"/>
    <mergeCell ref="L4:P4"/>
    <mergeCell ref="Q4:U4"/>
    <mergeCell ref="V4:Z4"/>
  </mergeCells>
  <printOptions/>
  <pageMargins left="0.4722222222222222" right="0.3138888888888889" top="0.5895833333333333" bottom="0.5895833333333333" header="0.51" footer="0.51"/>
  <pageSetup fitToHeight="1" fitToWidth="1" horizontalDpi="600" verticalDpi="6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Zeros="0" view="pageBreakPreview" zoomScale="55" zoomScaleNormal="115" zoomScaleSheetLayoutView="55" workbookViewId="0" topLeftCell="A1">
      <pane xSplit="1" ySplit="6" topLeftCell="B7" activePane="bottomRight" state="frozen"/>
      <selection pane="bottomRight" activeCell="B7" sqref="B7:U36"/>
    </sheetView>
  </sheetViews>
  <sheetFormatPr defaultColWidth="8.75390625" defaultRowHeight="14.25"/>
  <cols>
    <col min="1" max="1" width="36.125" style="148" customWidth="1"/>
    <col min="2" max="21" width="10.625" style="148" customWidth="1"/>
    <col min="22" max="27" width="9.00390625" style="148" bestFit="1" customWidth="1"/>
    <col min="28" max="16384" width="8.75390625" style="148" customWidth="1"/>
  </cols>
  <sheetData>
    <row r="1" spans="1:21" ht="51.75" customHeight="1">
      <c r="A1" s="180" t="s">
        <v>148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27.75" customHeight="1">
      <c r="A2" s="181" t="s">
        <v>149</v>
      </c>
      <c r="B2" s="182"/>
      <c r="C2" s="183"/>
      <c r="D2" s="183"/>
      <c r="E2" s="183"/>
      <c r="F2" s="182"/>
      <c r="G2" s="183"/>
      <c r="H2" s="183"/>
      <c r="I2" s="183"/>
      <c r="J2" s="182"/>
      <c r="K2" s="183"/>
      <c r="L2" s="196"/>
      <c r="M2" s="196"/>
      <c r="N2" s="182"/>
      <c r="O2" s="183"/>
      <c r="P2" s="196"/>
      <c r="Q2" s="196"/>
      <c r="R2" s="182"/>
      <c r="S2" s="183"/>
      <c r="T2" s="174" t="s">
        <v>67</v>
      </c>
      <c r="U2" s="174"/>
    </row>
    <row r="3" spans="1:21" s="176" customFormat="1" ht="24" customHeight="1">
      <c r="A3" s="184" t="s">
        <v>150</v>
      </c>
      <c r="B3" s="185" t="s">
        <v>151</v>
      </c>
      <c r="C3" s="185" t="s">
        <v>152</v>
      </c>
      <c r="D3" s="184" t="s">
        <v>153</v>
      </c>
      <c r="E3" s="184" t="s">
        <v>154</v>
      </c>
      <c r="F3" s="184" t="s">
        <v>74</v>
      </c>
      <c r="G3" s="185"/>
      <c r="H3" s="185"/>
      <c r="I3" s="185"/>
      <c r="J3" s="197" t="s">
        <v>75</v>
      </c>
      <c r="K3" s="198"/>
      <c r="L3" s="198"/>
      <c r="M3" s="199"/>
      <c r="N3" s="197" t="s">
        <v>76</v>
      </c>
      <c r="O3" s="198"/>
      <c r="P3" s="198"/>
      <c r="Q3" s="199"/>
      <c r="R3" s="197" t="s">
        <v>77</v>
      </c>
      <c r="S3" s="198"/>
      <c r="T3" s="198"/>
      <c r="U3" s="199"/>
    </row>
    <row r="4" spans="1:21" s="176" customFormat="1" ht="14.25" customHeight="1">
      <c r="A4" s="185"/>
      <c r="B4" s="185"/>
      <c r="C4" s="185"/>
      <c r="D4" s="185"/>
      <c r="E4" s="185"/>
      <c r="F4" s="185" t="s">
        <v>151</v>
      </c>
      <c r="G4" s="185" t="s">
        <v>152</v>
      </c>
      <c r="H4" s="184" t="s">
        <v>155</v>
      </c>
      <c r="I4" s="184" t="s">
        <v>156</v>
      </c>
      <c r="J4" s="200" t="s">
        <v>151</v>
      </c>
      <c r="K4" s="200" t="s">
        <v>152</v>
      </c>
      <c r="L4" s="201" t="s">
        <v>155</v>
      </c>
      <c r="M4" s="201" t="s">
        <v>156</v>
      </c>
      <c r="N4" s="200" t="s">
        <v>151</v>
      </c>
      <c r="O4" s="200" t="s">
        <v>152</v>
      </c>
      <c r="P4" s="201" t="s">
        <v>155</v>
      </c>
      <c r="Q4" s="201" t="s">
        <v>156</v>
      </c>
      <c r="R4" s="200" t="s">
        <v>151</v>
      </c>
      <c r="S4" s="200" t="s">
        <v>152</v>
      </c>
      <c r="T4" s="201" t="s">
        <v>155</v>
      </c>
      <c r="U4" s="201" t="s">
        <v>156</v>
      </c>
    </row>
    <row r="5" spans="1:21" s="176" customFormat="1" ht="14.25" customHeight="1">
      <c r="A5" s="185"/>
      <c r="B5" s="185"/>
      <c r="C5" s="185"/>
      <c r="D5" s="185"/>
      <c r="E5" s="185"/>
      <c r="F5" s="185"/>
      <c r="G5" s="185"/>
      <c r="H5" s="185"/>
      <c r="I5" s="185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1" s="176" customFormat="1" ht="36.75" customHeight="1">
      <c r="A6" s="185"/>
      <c r="B6" s="185"/>
      <c r="C6" s="185"/>
      <c r="D6" s="185"/>
      <c r="E6" s="185"/>
      <c r="F6" s="185"/>
      <c r="G6" s="185"/>
      <c r="H6" s="185"/>
      <c r="I6" s="185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s="177" customFormat="1" ht="27.75" customHeight="1">
      <c r="A7" s="186" t="s">
        <v>157</v>
      </c>
      <c r="B7" s="163">
        <f>SUM(F7,J7,N7,R7)</f>
        <v>1304609</v>
      </c>
      <c r="C7" s="163">
        <f>SUM(G7,K7,O7,S7)</f>
        <v>1358405</v>
      </c>
      <c r="D7" s="163">
        <f>C7-B7</f>
        <v>53796</v>
      </c>
      <c r="E7" s="187">
        <f>D7/B7*100</f>
        <v>4.123534330975795</v>
      </c>
      <c r="F7" s="90">
        <f>SUM(F8,F31:F36)</f>
        <v>1152424</v>
      </c>
      <c r="G7" s="90">
        <f aca="true" t="shared" si="0" ref="G7:U7">SUM(G8,G31:G36)</f>
        <v>1212433</v>
      </c>
      <c r="H7" s="90">
        <f>G7-F7</f>
        <v>60009</v>
      </c>
      <c r="I7" s="187">
        <f>H7/F7*100</f>
        <v>5.207198045163933</v>
      </c>
      <c r="J7" s="90">
        <f t="shared" si="0"/>
        <v>120726</v>
      </c>
      <c r="K7" s="90">
        <f t="shared" si="0"/>
        <v>119546</v>
      </c>
      <c r="L7" s="143">
        <f>K7-J7</f>
        <v>-1180</v>
      </c>
      <c r="M7" s="187">
        <f>L7/J7*100</f>
        <v>-0.9774199426801186</v>
      </c>
      <c r="N7" s="90">
        <f t="shared" si="0"/>
        <v>13894</v>
      </c>
      <c r="O7" s="90">
        <f t="shared" si="0"/>
        <v>11208</v>
      </c>
      <c r="P7" s="143">
        <f>O7-N7</f>
        <v>-2686</v>
      </c>
      <c r="Q7" s="187">
        <f>P7/N7*100</f>
        <v>-19.332085792428387</v>
      </c>
      <c r="R7" s="90">
        <f t="shared" si="0"/>
        <v>17565</v>
      </c>
      <c r="S7" s="90">
        <f t="shared" si="0"/>
        <v>15218</v>
      </c>
      <c r="T7" s="143">
        <f>S7-R7</f>
        <v>-2347</v>
      </c>
      <c r="U7" s="187">
        <f>T7/R7*100</f>
        <v>-13.361799032166239</v>
      </c>
    </row>
    <row r="8" spans="1:21" s="178" customFormat="1" ht="27.75" customHeight="1">
      <c r="A8" s="186" t="s">
        <v>85</v>
      </c>
      <c r="B8" s="163">
        <f aca="true" t="shared" si="1" ref="B8:B36">SUM(F8,J8,N8,R8)</f>
        <v>441062</v>
      </c>
      <c r="C8" s="163">
        <f aca="true" t="shared" si="2" ref="C8:C36">SUM(G8,K8,O8,S8)</f>
        <v>465802</v>
      </c>
      <c r="D8" s="163">
        <f aca="true" t="shared" si="3" ref="D8:D36">C8-B8</f>
        <v>24740</v>
      </c>
      <c r="E8" s="187">
        <f aca="true" t="shared" si="4" ref="E8:E36">D8/B8*100</f>
        <v>5.609188730836028</v>
      </c>
      <c r="F8" s="188">
        <f>SUM(F9,F24)</f>
        <v>354171</v>
      </c>
      <c r="G8" s="188">
        <f>SUM(G9,G24)</f>
        <v>373650</v>
      </c>
      <c r="H8" s="90">
        <f aca="true" t="shared" si="5" ref="H8:H36">G8-F8</f>
        <v>19479</v>
      </c>
      <c r="I8" s="187">
        <f aca="true" t="shared" si="6" ref="I8:I36">H8/F8*100</f>
        <v>5.499885648457948</v>
      </c>
      <c r="J8" s="163">
        <f aca="true" t="shared" si="7" ref="J8:O8">J9+J24</f>
        <v>68492</v>
      </c>
      <c r="K8" s="163">
        <f t="shared" si="7"/>
        <v>72329</v>
      </c>
      <c r="L8" s="143">
        <f aca="true" t="shared" si="8" ref="L8:L36">K8-J8</f>
        <v>3837</v>
      </c>
      <c r="M8" s="187">
        <f aca="true" t="shared" si="9" ref="M8:M36">L8/J8*100</f>
        <v>5.602114115517141</v>
      </c>
      <c r="N8" s="163">
        <f t="shared" si="7"/>
        <v>7482</v>
      </c>
      <c r="O8" s="163">
        <f t="shared" si="7"/>
        <v>8303</v>
      </c>
      <c r="P8" s="143">
        <f aca="true" t="shared" si="10" ref="P8:P36">O8-N8</f>
        <v>821</v>
      </c>
      <c r="Q8" s="187">
        <f aca="true" t="shared" si="11" ref="Q8:Q36">P8/N8*100</f>
        <v>10.973001871157445</v>
      </c>
      <c r="R8" s="163">
        <f>R9+R24</f>
        <v>10917</v>
      </c>
      <c r="S8" s="163">
        <f>S9+S24</f>
        <v>11520</v>
      </c>
      <c r="T8" s="143">
        <f aca="true" t="shared" si="12" ref="T8:T36">S8-R8</f>
        <v>603</v>
      </c>
      <c r="U8" s="187">
        <f aca="true" t="shared" si="13" ref="U8:U36">T8/R8*100</f>
        <v>5.523495465787304</v>
      </c>
    </row>
    <row r="9" spans="1:21" s="178" customFormat="1" ht="27.75" customHeight="1">
      <c r="A9" s="186" t="s">
        <v>86</v>
      </c>
      <c r="B9" s="163">
        <f t="shared" si="1"/>
        <v>293017</v>
      </c>
      <c r="C9" s="163">
        <f t="shared" si="2"/>
        <v>307733</v>
      </c>
      <c r="D9" s="163">
        <f t="shared" si="3"/>
        <v>14716</v>
      </c>
      <c r="E9" s="187">
        <f t="shared" si="4"/>
        <v>5.022234204841357</v>
      </c>
      <c r="F9" s="188">
        <f>SUM(F10:F23)</f>
        <v>215260</v>
      </c>
      <c r="G9" s="188">
        <v>227099</v>
      </c>
      <c r="H9" s="90">
        <f t="shared" si="5"/>
        <v>11839</v>
      </c>
      <c r="I9" s="187">
        <f t="shared" si="6"/>
        <v>5.499860633652327</v>
      </c>
      <c r="J9" s="163">
        <f aca="true" t="shared" si="14" ref="J9:O9">SUM(J10:J23)</f>
        <v>59548</v>
      </c>
      <c r="K9" s="163">
        <f t="shared" si="14"/>
        <v>62800</v>
      </c>
      <c r="L9" s="143">
        <f t="shared" si="8"/>
        <v>3252</v>
      </c>
      <c r="M9" s="187">
        <f t="shared" si="9"/>
        <v>5.461140592463223</v>
      </c>
      <c r="N9" s="163">
        <f t="shared" si="14"/>
        <v>7299</v>
      </c>
      <c r="O9" s="163">
        <f t="shared" si="14"/>
        <v>6894</v>
      </c>
      <c r="P9" s="143">
        <f t="shared" si="10"/>
        <v>-405</v>
      </c>
      <c r="Q9" s="187">
        <f t="shared" si="11"/>
        <v>-5.548705302096177</v>
      </c>
      <c r="R9" s="163">
        <f>SUM(R10:R23)</f>
        <v>10910</v>
      </c>
      <c r="S9" s="163">
        <f>SUM(S10:S23)</f>
        <v>10940</v>
      </c>
      <c r="T9" s="143">
        <f t="shared" si="12"/>
        <v>30</v>
      </c>
      <c r="U9" s="187">
        <f t="shared" si="13"/>
        <v>0.27497708524289644</v>
      </c>
    </row>
    <row r="10" spans="1:21" s="127" customFormat="1" ht="27.75" customHeight="1">
      <c r="A10" s="145" t="s">
        <v>158</v>
      </c>
      <c r="B10" s="166">
        <f t="shared" si="1"/>
        <v>117163</v>
      </c>
      <c r="C10" s="166">
        <f t="shared" si="2"/>
        <v>124389</v>
      </c>
      <c r="D10" s="166">
        <f t="shared" si="3"/>
        <v>7226</v>
      </c>
      <c r="E10" s="189">
        <f t="shared" si="4"/>
        <v>6.167476080332528</v>
      </c>
      <c r="F10" s="25">
        <v>84434</v>
      </c>
      <c r="G10" s="190">
        <v>90100</v>
      </c>
      <c r="H10" s="93">
        <f t="shared" si="5"/>
        <v>5666</v>
      </c>
      <c r="I10" s="189">
        <f t="shared" si="6"/>
        <v>6.71056683326622</v>
      </c>
      <c r="J10" s="190">
        <v>25620</v>
      </c>
      <c r="K10" s="204">
        <v>27200</v>
      </c>
      <c r="L10" s="107">
        <f t="shared" si="8"/>
        <v>1580</v>
      </c>
      <c r="M10" s="189">
        <f t="shared" si="9"/>
        <v>6.167056986729118</v>
      </c>
      <c r="N10" s="26">
        <v>2392</v>
      </c>
      <c r="O10" s="204">
        <v>2389</v>
      </c>
      <c r="P10" s="107">
        <f t="shared" si="10"/>
        <v>-3</v>
      </c>
      <c r="Q10" s="189">
        <f t="shared" si="11"/>
        <v>-0.1254180602006689</v>
      </c>
      <c r="R10" s="26">
        <v>4717</v>
      </c>
      <c r="S10" s="190">
        <v>4700</v>
      </c>
      <c r="T10" s="107">
        <f t="shared" si="12"/>
        <v>-17</v>
      </c>
      <c r="U10" s="189">
        <f t="shared" si="13"/>
        <v>-0.3603985584057664</v>
      </c>
    </row>
    <row r="11" spans="1:21" s="127" customFormat="1" ht="27.75" customHeight="1">
      <c r="A11" s="145" t="s">
        <v>159</v>
      </c>
      <c r="B11" s="166">
        <f t="shared" si="1"/>
        <v>21604</v>
      </c>
      <c r="C11" s="166">
        <f t="shared" si="2"/>
        <v>22924</v>
      </c>
      <c r="D11" s="166">
        <f t="shared" si="3"/>
        <v>1320</v>
      </c>
      <c r="E11" s="189">
        <f t="shared" si="4"/>
        <v>6.109979633401222</v>
      </c>
      <c r="F11" s="25">
        <v>16873</v>
      </c>
      <c r="G11" s="190">
        <v>17584</v>
      </c>
      <c r="H11" s="93">
        <f t="shared" si="5"/>
        <v>711</v>
      </c>
      <c r="I11" s="189">
        <f t="shared" si="6"/>
        <v>4.213832750548213</v>
      </c>
      <c r="J11" s="190">
        <v>3652</v>
      </c>
      <c r="K11" s="205">
        <v>4150</v>
      </c>
      <c r="L11" s="107">
        <f t="shared" si="8"/>
        <v>498</v>
      </c>
      <c r="M11" s="189">
        <f t="shared" si="9"/>
        <v>13.636363636363635</v>
      </c>
      <c r="N11" s="26">
        <v>412</v>
      </c>
      <c r="O11" s="205">
        <v>445</v>
      </c>
      <c r="P11" s="107">
        <f t="shared" si="10"/>
        <v>33</v>
      </c>
      <c r="Q11" s="189">
        <f t="shared" si="11"/>
        <v>8.009708737864079</v>
      </c>
      <c r="R11" s="26">
        <v>667</v>
      </c>
      <c r="S11" s="190">
        <v>745</v>
      </c>
      <c r="T11" s="107">
        <f t="shared" si="12"/>
        <v>78</v>
      </c>
      <c r="U11" s="189">
        <f t="shared" si="13"/>
        <v>11.694152923538232</v>
      </c>
    </row>
    <row r="12" spans="1:21" s="127" customFormat="1" ht="27.75" customHeight="1">
      <c r="A12" s="145" t="s">
        <v>160</v>
      </c>
      <c r="B12" s="166">
        <f t="shared" si="1"/>
        <v>7878</v>
      </c>
      <c r="C12" s="166">
        <f t="shared" si="2"/>
        <v>8477</v>
      </c>
      <c r="D12" s="166">
        <f t="shared" si="3"/>
        <v>599</v>
      </c>
      <c r="E12" s="189">
        <f t="shared" si="4"/>
        <v>7.603452652957604</v>
      </c>
      <c r="F12" s="25">
        <v>5906</v>
      </c>
      <c r="G12" s="190">
        <v>6250</v>
      </c>
      <c r="H12" s="93">
        <f t="shared" si="5"/>
        <v>344</v>
      </c>
      <c r="I12" s="189">
        <f t="shared" si="6"/>
        <v>5.824585167626143</v>
      </c>
      <c r="J12" s="190">
        <v>1791</v>
      </c>
      <c r="K12" s="205">
        <v>1900</v>
      </c>
      <c r="L12" s="107">
        <f t="shared" si="8"/>
        <v>109</v>
      </c>
      <c r="M12" s="189">
        <f t="shared" si="9"/>
        <v>6.085985482970408</v>
      </c>
      <c r="N12" s="26">
        <v>91</v>
      </c>
      <c r="O12" s="205">
        <v>97</v>
      </c>
      <c r="P12" s="107">
        <f t="shared" si="10"/>
        <v>6</v>
      </c>
      <c r="Q12" s="189">
        <f t="shared" si="11"/>
        <v>6.593406593406594</v>
      </c>
      <c r="R12" s="26">
        <v>90</v>
      </c>
      <c r="S12" s="190">
        <v>230</v>
      </c>
      <c r="T12" s="107">
        <f t="shared" si="12"/>
        <v>140</v>
      </c>
      <c r="U12" s="189">
        <f t="shared" si="13"/>
        <v>155.55555555555557</v>
      </c>
    </row>
    <row r="13" spans="1:21" s="127" customFormat="1" ht="27.75" customHeight="1">
      <c r="A13" s="145" t="s">
        <v>161</v>
      </c>
      <c r="B13" s="166">
        <f t="shared" si="1"/>
        <v>3056</v>
      </c>
      <c r="C13" s="166">
        <f t="shared" si="2"/>
        <v>3207</v>
      </c>
      <c r="D13" s="166">
        <f t="shared" si="3"/>
        <v>151</v>
      </c>
      <c r="E13" s="189">
        <f t="shared" si="4"/>
        <v>4.94109947643979</v>
      </c>
      <c r="F13" s="25">
        <v>2038</v>
      </c>
      <c r="G13" s="190">
        <v>2150</v>
      </c>
      <c r="H13" s="93">
        <f t="shared" si="5"/>
        <v>112</v>
      </c>
      <c r="I13" s="189">
        <f t="shared" si="6"/>
        <v>5.49558390578999</v>
      </c>
      <c r="J13" s="190">
        <v>108</v>
      </c>
      <c r="K13" s="205">
        <v>150</v>
      </c>
      <c r="L13" s="107">
        <f t="shared" si="8"/>
        <v>42</v>
      </c>
      <c r="M13" s="189">
        <f t="shared" si="9"/>
        <v>38.88888888888889</v>
      </c>
      <c r="N13" s="26">
        <v>20</v>
      </c>
      <c r="O13" s="205">
        <v>17</v>
      </c>
      <c r="P13" s="107">
        <f t="shared" si="10"/>
        <v>-3</v>
      </c>
      <c r="Q13" s="189">
        <f t="shared" si="11"/>
        <v>-15</v>
      </c>
      <c r="R13" s="26">
        <v>890</v>
      </c>
      <c r="S13" s="190">
        <v>890</v>
      </c>
      <c r="T13" s="107">
        <f t="shared" si="12"/>
        <v>0</v>
      </c>
      <c r="U13" s="189">
        <f t="shared" si="13"/>
        <v>0</v>
      </c>
    </row>
    <row r="14" spans="1:21" s="127" customFormat="1" ht="27.75" customHeight="1">
      <c r="A14" s="145" t="s">
        <v>162</v>
      </c>
      <c r="B14" s="166">
        <f t="shared" si="1"/>
        <v>37409</v>
      </c>
      <c r="C14" s="166">
        <f t="shared" si="2"/>
        <v>38349</v>
      </c>
      <c r="D14" s="166">
        <f t="shared" si="3"/>
        <v>940</v>
      </c>
      <c r="E14" s="189">
        <f t="shared" si="4"/>
        <v>2.5127643080542117</v>
      </c>
      <c r="F14" s="25">
        <v>33791</v>
      </c>
      <c r="G14" s="190">
        <v>34584</v>
      </c>
      <c r="H14" s="93">
        <f t="shared" si="5"/>
        <v>793</v>
      </c>
      <c r="I14" s="189">
        <f t="shared" si="6"/>
        <v>2.3467787280636854</v>
      </c>
      <c r="J14" s="190">
        <v>2797</v>
      </c>
      <c r="K14" s="205">
        <v>2950</v>
      </c>
      <c r="L14" s="107">
        <f t="shared" si="8"/>
        <v>153</v>
      </c>
      <c r="M14" s="189">
        <f t="shared" si="9"/>
        <v>5.470146585627457</v>
      </c>
      <c r="N14" s="26">
        <v>300</v>
      </c>
      <c r="O14" s="205">
        <v>293</v>
      </c>
      <c r="P14" s="107">
        <f t="shared" si="10"/>
        <v>-7</v>
      </c>
      <c r="Q14" s="189">
        <f t="shared" si="11"/>
        <v>-2.3333333333333335</v>
      </c>
      <c r="R14" s="26">
        <v>521</v>
      </c>
      <c r="S14" s="190">
        <v>522</v>
      </c>
      <c r="T14" s="107">
        <f t="shared" si="12"/>
        <v>1</v>
      </c>
      <c r="U14" s="189">
        <f t="shared" si="13"/>
        <v>0.19193857965451055</v>
      </c>
    </row>
    <row r="15" spans="1:21" s="127" customFormat="1" ht="27.75" customHeight="1">
      <c r="A15" s="191" t="s">
        <v>163</v>
      </c>
      <c r="B15" s="166">
        <f t="shared" si="1"/>
        <v>8414</v>
      </c>
      <c r="C15" s="166">
        <f t="shared" si="2"/>
        <v>8946</v>
      </c>
      <c r="D15" s="166">
        <f t="shared" si="3"/>
        <v>532</v>
      </c>
      <c r="E15" s="189">
        <f t="shared" si="4"/>
        <v>6.322795341098169</v>
      </c>
      <c r="F15" s="190">
        <v>5757</v>
      </c>
      <c r="G15" s="190">
        <v>6125</v>
      </c>
      <c r="H15" s="93">
        <f t="shared" si="5"/>
        <v>368</v>
      </c>
      <c r="I15" s="189">
        <f t="shared" si="6"/>
        <v>6.39221816918534</v>
      </c>
      <c r="J15" s="190">
        <v>1735</v>
      </c>
      <c r="K15" s="205">
        <v>1800</v>
      </c>
      <c r="L15" s="107">
        <f t="shared" si="8"/>
        <v>65</v>
      </c>
      <c r="M15" s="189">
        <f t="shared" si="9"/>
        <v>3.7463976945244957</v>
      </c>
      <c r="N15" s="26">
        <v>107</v>
      </c>
      <c r="O15" s="205">
        <v>201</v>
      </c>
      <c r="P15" s="107">
        <f t="shared" si="10"/>
        <v>94</v>
      </c>
      <c r="Q15" s="189">
        <f t="shared" si="11"/>
        <v>87.85046728971963</v>
      </c>
      <c r="R15" s="26">
        <v>815</v>
      </c>
      <c r="S15" s="190">
        <v>820</v>
      </c>
      <c r="T15" s="107">
        <f t="shared" si="12"/>
        <v>5</v>
      </c>
      <c r="U15" s="189">
        <f t="shared" si="13"/>
        <v>0.6134969325153374</v>
      </c>
    </row>
    <row r="16" spans="1:21" s="179" customFormat="1" ht="27.75" customHeight="1">
      <c r="A16" s="145" t="s">
        <v>164</v>
      </c>
      <c r="B16" s="166">
        <f t="shared" si="1"/>
        <v>7150</v>
      </c>
      <c r="C16" s="166">
        <f t="shared" si="2"/>
        <v>7404</v>
      </c>
      <c r="D16" s="166">
        <f t="shared" si="3"/>
        <v>254</v>
      </c>
      <c r="E16" s="189">
        <f t="shared" si="4"/>
        <v>3.5524475524475525</v>
      </c>
      <c r="F16" s="25">
        <v>5789</v>
      </c>
      <c r="G16" s="190">
        <v>6021</v>
      </c>
      <c r="H16" s="93">
        <f t="shared" si="5"/>
        <v>232</v>
      </c>
      <c r="I16" s="189">
        <f t="shared" si="6"/>
        <v>4.007600621869062</v>
      </c>
      <c r="J16" s="190">
        <v>1048</v>
      </c>
      <c r="K16" s="205">
        <v>1100</v>
      </c>
      <c r="L16" s="107">
        <f t="shared" si="8"/>
        <v>52</v>
      </c>
      <c r="M16" s="189">
        <f t="shared" si="9"/>
        <v>4.961832061068702</v>
      </c>
      <c r="N16" s="206">
        <v>112</v>
      </c>
      <c r="O16" s="205">
        <v>82</v>
      </c>
      <c r="P16" s="107">
        <f t="shared" si="10"/>
        <v>-30</v>
      </c>
      <c r="Q16" s="189">
        <f t="shared" si="11"/>
        <v>-26.785714285714285</v>
      </c>
      <c r="R16" s="206">
        <v>201</v>
      </c>
      <c r="S16" s="190">
        <v>201</v>
      </c>
      <c r="T16" s="107">
        <f t="shared" si="12"/>
        <v>0</v>
      </c>
      <c r="U16" s="189">
        <f t="shared" si="13"/>
        <v>0</v>
      </c>
    </row>
    <row r="17" spans="1:21" s="127" customFormat="1" ht="27.75" customHeight="1">
      <c r="A17" s="145" t="s">
        <v>165</v>
      </c>
      <c r="B17" s="166">
        <f t="shared" si="1"/>
        <v>11754</v>
      </c>
      <c r="C17" s="166">
        <f t="shared" si="2"/>
        <v>12380</v>
      </c>
      <c r="D17" s="166">
        <f t="shared" si="3"/>
        <v>626</v>
      </c>
      <c r="E17" s="189">
        <f t="shared" si="4"/>
        <v>5.325846520333504</v>
      </c>
      <c r="F17" s="25">
        <v>6583</v>
      </c>
      <c r="G17" s="190">
        <v>6954</v>
      </c>
      <c r="H17" s="93">
        <f t="shared" si="5"/>
        <v>371</v>
      </c>
      <c r="I17" s="189">
        <f t="shared" si="6"/>
        <v>5.635728391310953</v>
      </c>
      <c r="J17" s="190">
        <v>2868</v>
      </c>
      <c r="K17" s="205">
        <v>3200</v>
      </c>
      <c r="L17" s="107">
        <f t="shared" si="8"/>
        <v>332</v>
      </c>
      <c r="M17" s="189">
        <f t="shared" si="9"/>
        <v>11.576011157601116</v>
      </c>
      <c r="N17" s="26">
        <v>548</v>
      </c>
      <c r="O17" s="205">
        <v>536</v>
      </c>
      <c r="P17" s="107">
        <f t="shared" si="10"/>
        <v>-12</v>
      </c>
      <c r="Q17" s="189">
        <f t="shared" si="11"/>
        <v>-2.18978102189781</v>
      </c>
      <c r="R17" s="26">
        <v>1755</v>
      </c>
      <c r="S17" s="190">
        <v>1690</v>
      </c>
      <c r="T17" s="107">
        <f t="shared" si="12"/>
        <v>-65</v>
      </c>
      <c r="U17" s="189">
        <f t="shared" si="13"/>
        <v>-3.7037037037037033</v>
      </c>
    </row>
    <row r="18" spans="1:21" s="127" customFormat="1" ht="27.75" customHeight="1">
      <c r="A18" s="145" t="s">
        <v>166</v>
      </c>
      <c r="B18" s="166">
        <f t="shared" si="1"/>
        <v>24288</v>
      </c>
      <c r="C18" s="166">
        <f t="shared" si="2"/>
        <v>24589</v>
      </c>
      <c r="D18" s="166">
        <f t="shared" si="3"/>
        <v>301</v>
      </c>
      <c r="E18" s="189">
        <f t="shared" si="4"/>
        <v>1.2392951251646904</v>
      </c>
      <c r="F18" s="25">
        <v>14222</v>
      </c>
      <c r="G18" s="190">
        <v>14075</v>
      </c>
      <c r="H18" s="93">
        <f t="shared" si="5"/>
        <v>-147</v>
      </c>
      <c r="I18" s="189">
        <f t="shared" si="6"/>
        <v>-1.03360990015469</v>
      </c>
      <c r="J18" s="190">
        <v>7617</v>
      </c>
      <c r="K18" s="205">
        <v>8500</v>
      </c>
      <c r="L18" s="107">
        <f t="shared" si="8"/>
        <v>883</v>
      </c>
      <c r="M18" s="189">
        <f t="shared" si="9"/>
        <v>11.59249048181699</v>
      </c>
      <c r="N18" s="26">
        <v>2329</v>
      </c>
      <c r="O18" s="205">
        <v>1894</v>
      </c>
      <c r="P18" s="107">
        <f t="shared" si="10"/>
        <v>-435</v>
      </c>
      <c r="Q18" s="189">
        <f t="shared" si="11"/>
        <v>-18.677544010304853</v>
      </c>
      <c r="R18" s="26">
        <v>120</v>
      </c>
      <c r="S18" s="190">
        <v>120</v>
      </c>
      <c r="T18" s="107">
        <f t="shared" si="12"/>
        <v>0</v>
      </c>
      <c r="U18" s="189">
        <f t="shared" si="13"/>
        <v>0</v>
      </c>
    </row>
    <row r="19" spans="1:21" s="127" customFormat="1" ht="27.75" customHeight="1">
      <c r="A19" s="145" t="s">
        <v>167</v>
      </c>
      <c r="B19" s="166">
        <f t="shared" si="1"/>
        <v>10969</v>
      </c>
      <c r="C19" s="166">
        <f t="shared" si="2"/>
        <v>10215</v>
      </c>
      <c r="D19" s="166">
        <f t="shared" si="3"/>
        <v>-754</v>
      </c>
      <c r="E19" s="189">
        <f t="shared" si="4"/>
        <v>-6.873917403591941</v>
      </c>
      <c r="F19" s="25">
        <v>4205</v>
      </c>
      <c r="G19" s="190">
        <v>4215</v>
      </c>
      <c r="H19" s="93">
        <f t="shared" si="5"/>
        <v>10</v>
      </c>
      <c r="I19" s="189">
        <f t="shared" si="6"/>
        <v>0.23781212841854932</v>
      </c>
      <c r="J19" s="190">
        <v>6764</v>
      </c>
      <c r="K19" s="205">
        <v>6000</v>
      </c>
      <c r="L19" s="107">
        <f t="shared" si="8"/>
        <v>-764</v>
      </c>
      <c r="M19" s="189">
        <f t="shared" si="9"/>
        <v>-11.295091661738617</v>
      </c>
      <c r="N19" s="26"/>
      <c r="O19" s="205"/>
      <c r="P19" s="107">
        <f t="shared" si="10"/>
        <v>0</v>
      </c>
      <c r="Q19" s="189" t="s">
        <v>90</v>
      </c>
      <c r="R19" s="26"/>
      <c r="S19" s="190"/>
      <c r="T19" s="107">
        <f t="shared" si="12"/>
        <v>0</v>
      </c>
      <c r="U19" s="189" t="s">
        <v>90</v>
      </c>
    </row>
    <row r="20" spans="1:21" s="127" customFormat="1" ht="27.75" customHeight="1">
      <c r="A20" s="167" t="s">
        <v>168</v>
      </c>
      <c r="B20" s="166">
        <f t="shared" si="1"/>
        <v>6854</v>
      </c>
      <c r="C20" s="166">
        <f t="shared" si="2"/>
        <v>7033</v>
      </c>
      <c r="D20" s="166">
        <f t="shared" si="3"/>
        <v>179</v>
      </c>
      <c r="E20" s="189">
        <f t="shared" si="4"/>
        <v>2.611613656259119</v>
      </c>
      <c r="F20" s="25"/>
      <c r="G20" s="190"/>
      <c r="H20" s="93">
        <f t="shared" si="5"/>
        <v>0</v>
      </c>
      <c r="I20" s="189" t="s">
        <v>90</v>
      </c>
      <c r="J20" s="190">
        <v>4808</v>
      </c>
      <c r="K20" s="166">
        <v>5100</v>
      </c>
      <c r="L20" s="107">
        <f t="shared" si="8"/>
        <v>292</v>
      </c>
      <c r="M20" s="189">
        <f t="shared" si="9"/>
        <v>6.0732113144758735</v>
      </c>
      <c r="N20" s="26">
        <v>934</v>
      </c>
      <c r="O20" s="166">
        <v>933</v>
      </c>
      <c r="P20" s="107">
        <f t="shared" si="10"/>
        <v>-1</v>
      </c>
      <c r="Q20" s="189">
        <f t="shared" si="11"/>
        <v>-0.10706638115631692</v>
      </c>
      <c r="R20" s="26">
        <v>1112</v>
      </c>
      <c r="S20" s="190">
        <v>1000</v>
      </c>
      <c r="T20" s="107">
        <f t="shared" si="12"/>
        <v>-112</v>
      </c>
      <c r="U20" s="189">
        <f t="shared" si="13"/>
        <v>-10.071942446043165</v>
      </c>
    </row>
    <row r="21" spans="1:21" s="127" customFormat="1" ht="27.75" customHeight="1">
      <c r="A21" s="145" t="s">
        <v>169</v>
      </c>
      <c r="B21" s="166">
        <f t="shared" si="1"/>
        <v>35743</v>
      </c>
      <c r="C21" s="166">
        <f t="shared" si="2"/>
        <v>39221</v>
      </c>
      <c r="D21" s="166">
        <f t="shared" si="3"/>
        <v>3478</v>
      </c>
      <c r="E21" s="189">
        <f t="shared" si="4"/>
        <v>9.730576616400414</v>
      </c>
      <c r="F21" s="25">
        <v>35039</v>
      </c>
      <c r="G21" s="190">
        <v>38521</v>
      </c>
      <c r="H21" s="93">
        <f t="shared" si="5"/>
        <v>3482</v>
      </c>
      <c r="I21" s="189">
        <f t="shared" si="6"/>
        <v>9.937498216273296</v>
      </c>
      <c r="J21" s="190">
        <v>704</v>
      </c>
      <c r="K21" s="25">
        <v>700</v>
      </c>
      <c r="L21" s="107">
        <f t="shared" si="8"/>
        <v>-4</v>
      </c>
      <c r="M21" s="189">
        <f t="shared" si="9"/>
        <v>-0.5681818181818182</v>
      </c>
      <c r="N21" s="26"/>
      <c r="O21" s="25"/>
      <c r="P21" s="107">
        <f t="shared" si="10"/>
        <v>0</v>
      </c>
      <c r="Q21" s="189" t="s">
        <v>90</v>
      </c>
      <c r="R21" s="26"/>
      <c r="S21" s="190"/>
      <c r="T21" s="107">
        <f t="shared" si="12"/>
        <v>0</v>
      </c>
      <c r="U21" s="189" t="s">
        <v>90</v>
      </c>
    </row>
    <row r="22" spans="1:21" s="127" customFormat="1" ht="27.75" customHeight="1">
      <c r="A22" s="145" t="s">
        <v>170</v>
      </c>
      <c r="B22" s="166">
        <f t="shared" si="1"/>
        <v>631</v>
      </c>
      <c r="C22" s="166">
        <f t="shared" si="2"/>
        <v>599</v>
      </c>
      <c r="D22" s="166">
        <f t="shared" si="3"/>
        <v>-32</v>
      </c>
      <c r="E22" s="189">
        <f t="shared" si="4"/>
        <v>-5.071315372424722</v>
      </c>
      <c r="F22" s="25">
        <v>519</v>
      </c>
      <c r="G22" s="190">
        <v>520</v>
      </c>
      <c r="H22" s="93">
        <f t="shared" si="5"/>
        <v>1</v>
      </c>
      <c r="I22" s="189">
        <f t="shared" si="6"/>
        <v>0.1926782273603083</v>
      </c>
      <c r="J22" s="190">
        <v>36</v>
      </c>
      <c r="K22" s="166">
        <v>50</v>
      </c>
      <c r="L22" s="107">
        <f t="shared" si="8"/>
        <v>14</v>
      </c>
      <c r="M22" s="189">
        <f t="shared" si="9"/>
        <v>38.88888888888889</v>
      </c>
      <c r="N22" s="26">
        <v>54</v>
      </c>
      <c r="O22" s="166">
        <v>7</v>
      </c>
      <c r="P22" s="107">
        <f t="shared" si="10"/>
        <v>-47</v>
      </c>
      <c r="Q22" s="189">
        <f t="shared" si="11"/>
        <v>-87.03703703703704</v>
      </c>
      <c r="R22" s="26">
        <v>22</v>
      </c>
      <c r="S22" s="190">
        <v>22</v>
      </c>
      <c r="T22" s="107">
        <f t="shared" si="12"/>
        <v>0</v>
      </c>
      <c r="U22" s="189">
        <f t="shared" si="13"/>
        <v>0</v>
      </c>
    </row>
    <row r="23" spans="1:21" s="127" customFormat="1" ht="27.75" customHeight="1">
      <c r="A23" s="145" t="s">
        <v>171</v>
      </c>
      <c r="B23" s="166">
        <f t="shared" si="1"/>
        <v>104</v>
      </c>
      <c r="C23" s="166">
        <f t="shared" si="2"/>
        <v>0</v>
      </c>
      <c r="D23" s="166">
        <f t="shared" si="3"/>
        <v>-104</v>
      </c>
      <c r="E23" s="189">
        <f t="shared" si="4"/>
        <v>-100</v>
      </c>
      <c r="F23" s="25">
        <v>104</v>
      </c>
      <c r="G23" s="190"/>
      <c r="H23" s="93">
        <f t="shared" si="5"/>
        <v>-104</v>
      </c>
      <c r="I23" s="189">
        <f t="shared" si="6"/>
        <v>-100</v>
      </c>
      <c r="J23" s="190"/>
      <c r="K23" s="205"/>
      <c r="L23" s="107">
        <f t="shared" si="8"/>
        <v>0</v>
      </c>
      <c r="M23" s="189" t="s">
        <v>90</v>
      </c>
      <c r="N23" s="26"/>
      <c r="O23" s="205"/>
      <c r="P23" s="107">
        <f t="shared" si="10"/>
        <v>0</v>
      </c>
      <c r="Q23" s="189" t="s">
        <v>90</v>
      </c>
      <c r="R23" s="26"/>
      <c r="S23" s="205"/>
      <c r="T23" s="107">
        <f t="shared" si="12"/>
        <v>0</v>
      </c>
      <c r="U23" s="189" t="s">
        <v>90</v>
      </c>
    </row>
    <row r="24" spans="1:21" s="178" customFormat="1" ht="27.75" customHeight="1">
      <c r="A24" s="192" t="s">
        <v>172</v>
      </c>
      <c r="B24" s="163">
        <f t="shared" si="1"/>
        <v>148045</v>
      </c>
      <c r="C24" s="163">
        <f t="shared" si="2"/>
        <v>158069</v>
      </c>
      <c r="D24" s="163">
        <f t="shared" si="3"/>
        <v>10024</v>
      </c>
      <c r="E24" s="187">
        <f t="shared" si="4"/>
        <v>6.770914249045898</v>
      </c>
      <c r="F24" s="188">
        <f>SUM(F25:F30)</f>
        <v>138911</v>
      </c>
      <c r="G24" s="188">
        <f>SUM(G25:G30)</f>
        <v>146551</v>
      </c>
      <c r="H24" s="90">
        <f t="shared" si="5"/>
        <v>7640</v>
      </c>
      <c r="I24" s="187">
        <f t="shared" si="6"/>
        <v>5.499924412033605</v>
      </c>
      <c r="J24" s="163">
        <f aca="true" t="shared" si="15" ref="J24:O24">SUM(J25:J30)</f>
        <v>8944</v>
      </c>
      <c r="K24" s="163">
        <f t="shared" si="15"/>
        <v>9529</v>
      </c>
      <c r="L24" s="107">
        <f t="shared" si="8"/>
        <v>585</v>
      </c>
      <c r="M24" s="187">
        <f t="shared" si="9"/>
        <v>6.540697674418605</v>
      </c>
      <c r="N24" s="163">
        <f t="shared" si="15"/>
        <v>183</v>
      </c>
      <c r="O24" s="163">
        <f t="shared" si="15"/>
        <v>1409</v>
      </c>
      <c r="P24" s="107">
        <f t="shared" si="10"/>
        <v>1226</v>
      </c>
      <c r="Q24" s="187">
        <f t="shared" si="11"/>
        <v>669.9453551912568</v>
      </c>
      <c r="R24" s="163">
        <f>SUM(R25:R30)</f>
        <v>7</v>
      </c>
      <c r="S24" s="163">
        <f>SUM(S25:S30)</f>
        <v>580</v>
      </c>
      <c r="T24" s="107">
        <f t="shared" si="12"/>
        <v>573</v>
      </c>
      <c r="U24" s="187">
        <f t="shared" si="13"/>
        <v>8185.714285714286</v>
      </c>
    </row>
    <row r="25" spans="1:21" s="127" customFormat="1" ht="27.75" customHeight="1">
      <c r="A25" s="193" t="s">
        <v>173</v>
      </c>
      <c r="B25" s="166">
        <f t="shared" si="1"/>
        <v>36579</v>
      </c>
      <c r="C25" s="166">
        <f t="shared" si="2"/>
        <v>41811</v>
      </c>
      <c r="D25" s="166">
        <f t="shared" si="3"/>
        <v>5232</v>
      </c>
      <c r="E25" s="189">
        <f t="shared" si="4"/>
        <v>14.30328877224637</v>
      </c>
      <c r="F25" s="190">
        <v>31759</v>
      </c>
      <c r="G25" s="190">
        <v>36652</v>
      </c>
      <c r="H25" s="93">
        <f t="shared" si="5"/>
        <v>4893</v>
      </c>
      <c r="I25" s="189">
        <f t="shared" si="6"/>
        <v>15.406656380868416</v>
      </c>
      <c r="J25" s="190">
        <v>4643</v>
      </c>
      <c r="K25" s="205">
        <v>5000</v>
      </c>
      <c r="L25" s="107">
        <f t="shared" si="8"/>
        <v>357</v>
      </c>
      <c r="M25" s="189">
        <f t="shared" si="9"/>
        <v>7.688994184794313</v>
      </c>
      <c r="N25" s="26">
        <v>177</v>
      </c>
      <c r="O25" s="205">
        <f>118+41</f>
        <v>159</v>
      </c>
      <c r="P25" s="107">
        <f t="shared" si="10"/>
        <v>-18</v>
      </c>
      <c r="Q25" s="189">
        <f t="shared" si="11"/>
        <v>-10.16949152542373</v>
      </c>
      <c r="R25" s="26"/>
      <c r="S25" s="205"/>
      <c r="T25" s="107">
        <f t="shared" si="12"/>
        <v>0</v>
      </c>
      <c r="U25" s="189" t="s">
        <v>90</v>
      </c>
    </row>
    <row r="26" spans="1:21" s="127" customFormat="1" ht="27.75" customHeight="1">
      <c r="A26" s="193" t="s">
        <v>174</v>
      </c>
      <c r="B26" s="166">
        <f t="shared" si="1"/>
        <v>18103</v>
      </c>
      <c r="C26" s="166">
        <f t="shared" si="2"/>
        <v>18621</v>
      </c>
      <c r="D26" s="166">
        <f t="shared" si="3"/>
        <v>518</v>
      </c>
      <c r="E26" s="189">
        <f t="shared" si="4"/>
        <v>2.861404187151301</v>
      </c>
      <c r="F26" s="190">
        <v>15599</v>
      </c>
      <c r="G26" s="190">
        <v>16021</v>
      </c>
      <c r="H26" s="93">
        <f t="shared" si="5"/>
        <v>422</v>
      </c>
      <c r="I26" s="189">
        <f t="shared" si="6"/>
        <v>2.7053016218988395</v>
      </c>
      <c r="J26" s="190">
        <v>2504</v>
      </c>
      <c r="K26" s="205">
        <v>2600</v>
      </c>
      <c r="L26" s="107">
        <f t="shared" si="8"/>
        <v>96</v>
      </c>
      <c r="M26" s="189">
        <f t="shared" si="9"/>
        <v>3.8338658146964857</v>
      </c>
      <c r="N26" s="26"/>
      <c r="O26" s="205"/>
      <c r="P26" s="107">
        <f t="shared" si="10"/>
        <v>0</v>
      </c>
      <c r="Q26" s="189" t="s">
        <v>90</v>
      </c>
      <c r="R26" s="26"/>
      <c r="S26" s="205"/>
      <c r="T26" s="107">
        <f t="shared" si="12"/>
        <v>0</v>
      </c>
      <c r="U26" s="189" t="s">
        <v>90</v>
      </c>
    </row>
    <row r="27" spans="1:21" s="127" customFormat="1" ht="27.75" customHeight="1">
      <c r="A27" s="193" t="s">
        <v>175</v>
      </c>
      <c r="B27" s="166">
        <f t="shared" si="1"/>
        <v>21231</v>
      </c>
      <c r="C27" s="166">
        <f t="shared" si="2"/>
        <v>25075</v>
      </c>
      <c r="D27" s="166">
        <f t="shared" si="3"/>
        <v>3844</v>
      </c>
      <c r="E27" s="189">
        <f t="shared" si="4"/>
        <v>18.105600301446</v>
      </c>
      <c r="F27" s="190">
        <v>20374</v>
      </c>
      <c r="G27" s="190">
        <v>22321</v>
      </c>
      <c r="H27" s="93">
        <f t="shared" si="5"/>
        <v>1947</v>
      </c>
      <c r="I27" s="189">
        <f t="shared" si="6"/>
        <v>9.55629724158241</v>
      </c>
      <c r="J27" s="190">
        <v>853</v>
      </c>
      <c r="K27" s="205">
        <v>1000</v>
      </c>
      <c r="L27" s="107">
        <f t="shared" si="8"/>
        <v>147</v>
      </c>
      <c r="M27" s="189">
        <f t="shared" si="9"/>
        <v>17.23329425556858</v>
      </c>
      <c r="N27" s="26">
        <v>4</v>
      </c>
      <c r="O27" s="205">
        <v>1250</v>
      </c>
      <c r="P27" s="107">
        <f t="shared" si="10"/>
        <v>1246</v>
      </c>
      <c r="Q27" s="189">
        <f t="shared" si="11"/>
        <v>31150</v>
      </c>
      <c r="R27" s="26"/>
      <c r="S27" s="205">
        <v>504</v>
      </c>
      <c r="T27" s="107">
        <f t="shared" si="12"/>
        <v>504</v>
      </c>
      <c r="U27" s="189" t="s">
        <v>90</v>
      </c>
    </row>
    <row r="28" spans="1:21" s="127" customFormat="1" ht="27.75" customHeight="1">
      <c r="A28" s="193" t="s">
        <v>176</v>
      </c>
      <c r="B28" s="166">
        <f t="shared" si="1"/>
        <v>25734</v>
      </c>
      <c r="C28" s="166">
        <f t="shared" si="2"/>
        <v>40833</v>
      </c>
      <c r="D28" s="166">
        <f t="shared" si="3"/>
        <v>15099</v>
      </c>
      <c r="E28" s="189">
        <f t="shared" si="4"/>
        <v>58.67335043133598</v>
      </c>
      <c r="F28" s="190">
        <v>25491</v>
      </c>
      <c r="G28" s="190">
        <v>40557</v>
      </c>
      <c r="H28" s="93">
        <f t="shared" si="5"/>
        <v>15066</v>
      </c>
      <c r="I28" s="189">
        <f t="shared" si="6"/>
        <v>59.10321289867012</v>
      </c>
      <c r="J28" s="190">
        <v>234</v>
      </c>
      <c r="K28" s="205">
        <v>200</v>
      </c>
      <c r="L28" s="107">
        <f t="shared" si="8"/>
        <v>-34</v>
      </c>
      <c r="M28" s="189">
        <f t="shared" si="9"/>
        <v>-14.529914529914532</v>
      </c>
      <c r="N28" s="26">
        <v>2</v>
      </c>
      <c r="O28" s="205"/>
      <c r="P28" s="107">
        <f t="shared" si="10"/>
        <v>-2</v>
      </c>
      <c r="Q28" s="189">
        <f t="shared" si="11"/>
        <v>-100</v>
      </c>
      <c r="R28" s="26">
        <v>7</v>
      </c>
      <c r="S28" s="205">
        <v>76</v>
      </c>
      <c r="T28" s="107">
        <f t="shared" si="12"/>
        <v>69</v>
      </c>
      <c r="U28" s="189">
        <f t="shared" si="13"/>
        <v>985.7142857142858</v>
      </c>
    </row>
    <row r="29" spans="1:21" s="127" customFormat="1" ht="27.75" customHeight="1">
      <c r="A29" s="193" t="s">
        <v>177</v>
      </c>
      <c r="B29" s="166">
        <f t="shared" si="1"/>
        <v>43784</v>
      </c>
      <c r="C29" s="166">
        <f t="shared" si="2"/>
        <v>31230</v>
      </c>
      <c r="D29" s="166">
        <f t="shared" si="3"/>
        <v>-12554</v>
      </c>
      <c r="E29" s="189">
        <f t="shared" si="4"/>
        <v>-28.67257445642244</v>
      </c>
      <c r="F29" s="190">
        <v>43557</v>
      </c>
      <c r="G29" s="190">
        <v>31000</v>
      </c>
      <c r="H29" s="93">
        <f t="shared" si="5"/>
        <v>-12557</v>
      </c>
      <c r="I29" s="189">
        <f t="shared" si="6"/>
        <v>-28.828890878618825</v>
      </c>
      <c r="J29" s="190">
        <v>227</v>
      </c>
      <c r="K29" s="205">
        <v>230</v>
      </c>
      <c r="L29" s="107">
        <f t="shared" si="8"/>
        <v>3</v>
      </c>
      <c r="M29" s="189">
        <f t="shared" si="9"/>
        <v>1.3215859030837005</v>
      </c>
      <c r="N29" s="26"/>
      <c r="O29" s="205"/>
      <c r="P29" s="107">
        <f t="shared" si="10"/>
        <v>0</v>
      </c>
      <c r="Q29" s="189" t="s">
        <v>90</v>
      </c>
      <c r="R29" s="26"/>
      <c r="S29" s="205"/>
      <c r="T29" s="107">
        <f t="shared" si="12"/>
        <v>0</v>
      </c>
      <c r="U29" s="189" t="s">
        <v>90</v>
      </c>
    </row>
    <row r="30" spans="1:21" s="127" customFormat="1" ht="27.75" customHeight="1">
      <c r="A30" s="193" t="s">
        <v>178</v>
      </c>
      <c r="B30" s="166">
        <f t="shared" si="1"/>
        <v>2614</v>
      </c>
      <c r="C30" s="166">
        <f t="shared" si="2"/>
        <v>499</v>
      </c>
      <c r="D30" s="166">
        <f t="shared" si="3"/>
        <v>-2115</v>
      </c>
      <c r="E30" s="189">
        <f t="shared" si="4"/>
        <v>-80.91048201989288</v>
      </c>
      <c r="F30" s="190">
        <v>2131</v>
      </c>
      <c r="G30" s="190"/>
      <c r="H30" s="93">
        <f t="shared" si="5"/>
        <v>-2131</v>
      </c>
      <c r="I30" s="189">
        <f t="shared" si="6"/>
        <v>-100</v>
      </c>
      <c r="J30" s="190">
        <v>483</v>
      </c>
      <c r="K30" s="205">
        <v>499</v>
      </c>
      <c r="L30" s="107">
        <f t="shared" si="8"/>
        <v>16</v>
      </c>
      <c r="M30" s="189">
        <f t="shared" si="9"/>
        <v>3.3126293995859215</v>
      </c>
      <c r="N30" s="26"/>
      <c r="O30" s="205"/>
      <c r="P30" s="107">
        <f t="shared" si="10"/>
        <v>0</v>
      </c>
      <c r="Q30" s="189" t="s">
        <v>90</v>
      </c>
      <c r="R30" s="26"/>
      <c r="S30" s="205"/>
      <c r="T30" s="107">
        <f t="shared" si="12"/>
        <v>0</v>
      </c>
      <c r="U30" s="189" t="s">
        <v>90</v>
      </c>
    </row>
    <row r="31" spans="1:21" s="127" customFormat="1" ht="27.75" customHeight="1">
      <c r="A31" s="192" t="s">
        <v>179</v>
      </c>
      <c r="B31" s="163">
        <f t="shared" si="1"/>
        <v>382633</v>
      </c>
      <c r="C31" s="163">
        <f t="shared" si="2"/>
        <v>148173</v>
      </c>
      <c r="D31" s="163">
        <f t="shared" si="3"/>
        <v>-234460</v>
      </c>
      <c r="E31" s="187">
        <f t="shared" si="4"/>
        <v>-61.27542579965659</v>
      </c>
      <c r="F31" s="163">
        <v>337509</v>
      </c>
      <c r="G31" s="163">
        <v>135856</v>
      </c>
      <c r="H31" s="90">
        <f t="shared" si="5"/>
        <v>-201653</v>
      </c>
      <c r="I31" s="187">
        <f t="shared" si="6"/>
        <v>-59.74744377186979</v>
      </c>
      <c r="J31" s="163">
        <v>31426</v>
      </c>
      <c r="K31" s="163">
        <v>12317</v>
      </c>
      <c r="L31" s="90">
        <f t="shared" si="8"/>
        <v>-19109</v>
      </c>
      <c r="M31" s="90">
        <f t="shared" si="9"/>
        <v>-60.80633870043912</v>
      </c>
      <c r="N31" s="90">
        <v>6800</v>
      </c>
      <c r="O31" s="90"/>
      <c r="P31" s="90">
        <f t="shared" si="10"/>
        <v>-6800</v>
      </c>
      <c r="Q31" s="90">
        <f t="shared" si="11"/>
        <v>-100</v>
      </c>
      <c r="R31" s="90">
        <v>6898</v>
      </c>
      <c r="S31" s="90"/>
      <c r="T31" s="90">
        <f t="shared" si="12"/>
        <v>-6898</v>
      </c>
      <c r="U31" s="90">
        <f t="shared" si="13"/>
        <v>-100</v>
      </c>
    </row>
    <row r="32" spans="1:21" ht="27.75" customHeight="1">
      <c r="A32" s="192" t="s">
        <v>180</v>
      </c>
      <c r="B32" s="163">
        <f t="shared" si="1"/>
        <v>-142879</v>
      </c>
      <c r="C32" s="163">
        <f t="shared" si="2"/>
        <v>-85689</v>
      </c>
      <c r="D32" s="163">
        <f t="shared" si="3"/>
        <v>57190</v>
      </c>
      <c r="E32" s="187">
        <f t="shared" si="4"/>
        <v>-40.026875887989135</v>
      </c>
      <c r="F32" s="142">
        <v>-128616</v>
      </c>
      <c r="G32" s="142">
        <v>-75689</v>
      </c>
      <c r="H32" s="90">
        <f t="shared" si="5"/>
        <v>52927</v>
      </c>
      <c r="I32" s="187">
        <f t="shared" si="6"/>
        <v>-41.15117870249424</v>
      </c>
      <c r="J32" s="142">
        <v>-13625</v>
      </c>
      <c r="K32" s="142">
        <v>-10000</v>
      </c>
      <c r="L32" s="90">
        <f t="shared" si="8"/>
        <v>3625</v>
      </c>
      <c r="M32" s="90">
        <f t="shared" si="9"/>
        <v>-26.605504587155966</v>
      </c>
      <c r="N32" s="90">
        <v>-388</v>
      </c>
      <c r="O32" s="90"/>
      <c r="P32" s="90">
        <f t="shared" si="10"/>
        <v>388</v>
      </c>
      <c r="Q32" s="90">
        <f t="shared" si="11"/>
        <v>-100</v>
      </c>
      <c r="R32" s="90">
        <v>-250</v>
      </c>
      <c r="S32" s="90"/>
      <c r="T32" s="90">
        <f t="shared" si="12"/>
        <v>250</v>
      </c>
      <c r="U32" s="90">
        <f t="shared" si="13"/>
        <v>-100</v>
      </c>
    </row>
    <row r="33" spans="1:21" ht="27.75" customHeight="1">
      <c r="A33" s="192" t="s">
        <v>181</v>
      </c>
      <c r="B33" s="163">
        <f t="shared" si="1"/>
        <v>34533</v>
      </c>
      <c r="C33" s="163">
        <f t="shared" si="2"/>
        <v>30000</v>
      </c>
      <c r="D33" s="163">
        <f t="shared" si="3"/>
        <v>-4533</v>
      </c>
      <c r="E33" s="187">
        <f t="shared" si="4"/>
        <v>-13.126574580835722</v>
      </c>
      <c r="F33" s="142">
        <v>30000</v>
      </c>
      <c r="G33" s="142">
        <v>30000</v>
      </c>
      <c r="H33" s="90">
        <f t="shared" si="5"/>
        <v>0</v>
      </c>
      <c r="I33" s="187">
        <f t="shared" si="6"/>
        <v>0</v>
      </c>
      <c r="J33" s="142">
        <v>4533</v>
      </c>
      <c r="K33" s="142"/>
      <c r="L33" s="90">
        <f t="shared" si="8"/>
        <v>-4533</v>
      </c>
      <c r="M33" s="90">
        <f t="shared" si="9"/>
        <v>-100</v>
      </c>
      <c r="N33" s="90"/>
      <c r="O33" s="90"/>
      <c r="P33" s="90">
        <f t="shared" si="10"/>
        <v>0</v>
      </c>
      <c r="Q33" s="90" t="s">
        <v>90</v>
      </c>
      <c r="R33" s="90"/>
      <c r="S33" s="90"/>
      <c r="T33" s="90">
        <f t="shared" si="12"/>
        <v>0</v>
      </c>
      <c r="U33" s="90" t="s">
        <v>90</v>
      </c>
    </row>
    <row r="34" spans="1:21" ht="27.75" customHeight="1">
      <c r="A34" s="192" t="s">
        <v>182</v>
      </c>
      <c r="B34" s="163">
        <f t="shared" si="1"/>
        <v>40000</v>
      </c>
      <c r="C34" s="163">
        <f t="shared" si="2"/>
        <v>208525</v>
      </c>
      <c r="D34" s="163">
        <f t="shared" si="3"/>
        <v>168525</v>
      </c>
      <c r="E34" s="187">
        <f t="shared" si="4"/>
        <v>421.3125</v>
      </c>
      <c r="F34" s="142">
        <v>20000</v>
      </c>
      <c r="G34" s="142">
        <v>180000</v>
      </c>
      <c r="H34" s="90">
        <f t="shared" si="5"/>
        <v>160000</v>
      </c>
      <c r="I34" s="187">
        <f t="shared" si="6"/>
        <v>800</v>
      </c>
      <c r="J34" s="142">
        <v>20000</v>
      </c>
      <c r="K34" s="142">
        <v>25000</v>
      </c>
      <c r="L34" s="90">
        <f t="shared" si="8"/>
        <v>5000</v>
      </c>
      <c r="M34" s="90">
        <f t="shared" si="9"/>
        <v>25</v>
      </c>
      <c r="N34" s="90"/>
      <c r="O34" s="90">
        <v>2500</v>
      </c>
      <c r="P34" s="90">
        <f t="shared" si="10"/>
        <v>2500</v>
      </c>
      <c r="Q34" s="90" t="s">
        <v>90</v>
      </c>
      <c r="R34" s="90"/>
      <c r="S34" s="90">
        <v>1025</v>
      </c>
      <c r="T34" s="90">
        <f t="shared" si="12"/>
        <v>1025</v>
      </c>
      <c r="U34" s="90" t="s">
        <v>90</v>
      </c>
    </row>
    <row r="35" spans="1:21" ht="27.75" customHeight="1">
      <c r="A35" s="192" t="s">
        <v>183</v>
      </c>
      <c r="B35" s="163">
        <f t="shared" si="1"/>
        <v>187892</v>
      </c>
      <c r="C35" s="163">
        <f t="shared" si="2"/>
        <v>125959</v>
      </c>
      <c r="D35" s="163">
        <f t="shared" si="3"/>
        <v>-61933</v>
      </c>
      <c r="E35" s="187">
        <f t="shared" si="4"/>
        <v>-32.96202073531603</v>
      </c>
      <c r="F35" s="142">
        <v>177992</v>
      </c>
      <c r="G35" s="142">
        <v>113386</v>
      </c>
      <c r="H35" s="90">
        <f t="shared" si="5"/>
        <v>-64606</v>
      </c>
      <c r="I35" s="187">
        <f t="shared" si="6"/>
        <v>-36.297136949975275</v>
      </c>
      <c r="J35" s="142">
        <v>9900</v>
      </c>
      <c r="K35" s="142">
        <v>9900</v>
      </c>
      <c r="L35" s="90">
        <f t="shared" si="8"/>
        <v>0</v>
      </c>
      <c r="M35" s="90">
        <f t="shared" si="9"/>
        <v>0</v>
      </c>
      <c r="N35" s="90"/>
      <c r="O35" s="90"/>
      <c r="P35" s="90">
        <f t="shared" si="10"/>
        <v>0</v>
      </c>
      <c r="Q35" s="90" t="s">
        <v>90</v>
      </c>
      <c r="R35" s="90"/>
      <c r="S35" s="90">
        <v>2673</v>
      </c>
      <c r="T35" s="90">
        <f t="shared" si="12"/>
        <v>2673</v>
      </c>
      <c r="U35" s="90" t="s">
        <v>90</v>
      </c>
    </row>
    <row r="36" spans="1:21" ht="27.75" customHeight="1">
      <c r="A36" s="192" t="s">
        <v>184</v>
      </c>
      <c r="B36" s="163">
        <f t="shared" si="1"/>
        <v>361368</v>
      </c>
      <c r="C36" s="163">
        <f t="shared" si="2"/>
        <v>465635</v>
      </c>
      <c r="D36" s="163">
        <f t="shared" si="3"/>
        <v>104267</v>
      </c>
      <c r="E36" s="187">
        <f t="shared" si="4"/>
        <v>28.85341258772221</v>
      </c>
      <c r="F36" s="142">
        <v>361368</v>
      </c>
      <c r="G36" s="142">
        <v>455230</v>
      </c>
      <c r="H36" s="90">
        <f t="shared" si="5"/>
        <v>93862</v>
      </c>
      <c r="I36" s="187">
        <f t="shared" si="6"/>
        <v>25.97407628788382</v>
      </c>
      <c r="J36" s="142"/>
      <c r="K36" s="142">
        <v>10000</v>
      </c>
      <c r="L36" s="90">
        <f t="shared" si="8"/>
        <v>10000</v>
      </c>
      <c r="M36" s="90" t="s">
        <v>90</v>
      </c>
      <c r="N36" s="90"/>
      <c r="O36" s="90">
        <v>405</v>
      </c>
      <c r="P36" s="90">
        <f t="shared" si="10"/>
        <v>405</v>
      </c>
      <c r="Q36" s="90" t="s">
        <v>90</v>
      </c>
      <c r="R36" s="90"/>
      <c r="S36" s="90"/>
      <c r="T36" s="90">
        <f t="shared" si="12"/>
        <v>0</v>
      </c>
      <c r="U36" s="90" t="s">
        <v>90</v>
      </c>
    </row>
    <row r="37" spans="1:21" ht="27.75" customHeight="1">
      <c r="A37" s="194" t="s">
        <v>185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</row>
  </sheetData>
  <sheetProtection/>
  <mergeCells count="29">
    <mergeCell ref="A1:U1"/>
    <mergeCell ref="L2:M2"/>
    <mergeCell ref="P2:Q2"/>
    <mergeCell ref="T2:U2"/>
    <mergeCell ref="F3:I3"/>
    <mergeCell ref="J3:M3"/>
    <mergeCell ref="N3:Q3"/>
    <mergeCell ref="R3:U3"/>
    <mergeCell ref="A3:A6"/>
    <mergeCell ref="B3:B6"/>
    <mergeCell ref="C3:C6"/>
    <mergeCell ref="D3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" right="0.75" top="0.59" bottom="0.59" header="0.51" footer="0.51"/>
  <pageSetup fitToHeight="1" fitToWidth="1" horizontalDpi="600" verticalDpi="600" orientation="landscape" paperSize="9" scale="4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Zeros="0" zoomScale="55" zoomScaleNormal="55" workbookViewId="0" topLeftCell="A1">
      <pane xSplit="1" ySplit="6" topLeftCell="B7" activePane="bottomRight" state="frozen"/>
      <selection pane="bottomRight" activeCell="K14" sqref="K14"/>
    </sheetView>
  </sheetViews>
  <sheetFormatPr defaultColWidth="8.75390625" defaultRowHeight="14.25"/>
  <cols>
    <col min="1" max="1" width="32.125" style="156" customWidth="1"/>
    <col min="2" max="2" width="10.625" style="156" customWidth="1"/>
    <col min="3" max="3" width="10.625" style="96" customWidth="1"/>
    <col min="4" max="5" width="10.625" style="156" customWidth="1"/>
    <col min="6" max="8" width="10.625" style="96" customWidth="1"/>
    <col min="9" max="9" width="10.625" style="156" customWidth="1"/>
    <col min="10" max="21" width="10.625" style="96" customWidth="1"/>
    <col min="22" max="16384" width="8.75390625" style="156" customWidth="1"/>
  </cols>
  <sheetData>
    <row r="1" spans="1:21" ht="51.75" customHeight="1">
      <c r="A1" s="77" t="s">
        <v>186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22.5" customHeight="1">
      <c r="A2" s="157" t="s">
        <v>187</v>
      </c>
      <c r="B2" s="79"/>
      <c r="C2" s="101"/>
      <c r="D2" s="79"/>
      <c r="E2" s="79"/>
      <c r="F2" s="101"/>
      <c r="G2" s="101"/>
      <c r="H2" s="101"/>
      <c r="I2" s="79"/>
      <c r="J2" s="101"/>
      <c r="K2" s="101"/>
      <c r="L2" s="169"/>
      <c r="M2" s="169"/>
      <c r="N2" s="101"/>
      <c r="O2" s="101"/>
      <c r="P2" s="169"/>
      <c r="Q2" s="169"/>
      <c r="R2" s="101"/>
      <c r="S2" s="101"/>
      <c r="T2" s="174" t="s">
        <v>67</v>
      </c>
      <c r="U2" s="175"/>
    </row>
    <row r="3" spans="1:21" s="152" customFormat="1" ht="18.75" customHeight="1">
      <c r="A3" s="86" t="s">
        <v>188</v>
      </c>
      <c r="B3" s="86" t="s">
        <v>189</v>
      </c>
      <c r="C3" s="95" t="s">
        <v>190</v>
      </c>
      <c r="D3" s="86" t="s">
        <v>191</v>
      </c>
      <c r="E3" s="86" t="s">
        <v>192</v>
      </c>
      <c r="F3" s="95" t="s">
        <v>193</v>
      </c>
      <c r="G3" s="95"/>
      <c r="H3" s="95"/>
      <c r="I3" s="95"/>
      <c r="J3" s="170" t="s">
        <v>194</v>
      </c>
      <c r="K3" s="171"/>
      <c r="L3" s="171"/>
      <c r="M3" s="172"/>
      <c r="N3" s="170" t="s">
        <v>195</v>
      </c>
      <c r="O3" s="171"/>
      <c r="P3" s="171"/>
      <c r="Q3" s="172"/>
      <c r="R3" s="170" t="s">
        <v>196</v>
      </c>
      <c r="S3" s="171"/>
      <c r="T3" s="171"/>
      <c r="U3" s="172"/>
    </row>
    <row r="4" spans="1:21" s="152" customFormat="1" ht="30" customHeight="1">
      <c r="A4" s="86"/>
      <c r="B4" s="86"/>
      <c r="C4" s="95"/>
      <c r="D4" s="86"/>
      <c r="E4" s="86"/>
      <c r="F4" s="158" t="s">
        <v>189</v>
      </c>
      <c r="G4" s="158" t="s">
        <v>190</v>
      </c>
      <c r="H4" s="158" t="s">
        <v>197</v>
      </c>
      <c r="I4" s="158" t="s">
        <v>198</v>
      </c>
      <c r="J4" s="158" t="s">
        <v>189</v>
      </c>
      <c r="K4" s="158" t="s">
        <v>190</v>
      </c>
      <c r="L4" s="158" t="s">
        <v>197</v>
      </c>
      <c r="M4" s="158" t="s">
        <v>198</v>
      </c>
      <c r="N4" s="158" t="s">
        <v>189</v>
      </c>
      <c r="O4" s="158" t="s">
        <v>190</v>
      </c>
      <c r="P4" s="158" t="s">
        <v>197</v>
      </c>
      <c r="Q4" s="158" t="s">
        <v>198</v>
      </c>
      <c r="R4" s="158" t="s">
        <v>189</v>
      </c>
      <c r="S4" s="158" t="s">
        <v>190</v>
      </c>
      <c r="T4" s="158" t="s">
        <v>197</v>
      </c>
      <c r="U4" s="158" t="s">
        <v>198</v>
      </c>
    </row>
    <row r="5" spans="1:21" s="152" customFormat="1" ht="5.25" customHeight="1">
      <c r="A5" s="86"/>
      <c r="B5" s="86"/>
      <c r="C5" s="95"/>
      <c r="D5" s="86"/>
      <c r="E5" s="86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21" s="152" customFormat="1" ht="21.75" customHeight="1">
      <c r="A6" s="86"/>
      <c r="B6" s="86"/>
      <c r="C6" s="95"/>
      <c r="D6" s="86"/>
      <c r="E6" s="86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</row>
    <row r="7" spans="1:21" s="153" customFormat="1" ht="34.5" customHeight="1">
      <c r="A7" s="161" t="s">
        <v>199</v>
      </c>
      <c r="B7" s="143">
        <f>SUM(F7,J7,N7,R7)</f>
        <v>1266214</v>
      </c>
      <c r="C7" s="143">
        <f>SUM(G7,K7,O7,S7)</f>
        <v>1358405.3977229998</v>
      </c>
      <c r="D7" s="143">
        <f>SUM(H7,L7,P7,T7)</f>
        <v>92191.397723</v>
      </c>
      <c r="E7" s="162">
        <f aca="true" t="shared" si="0" ref="E7:E29">D7/B7*100</f>
        <v>7.280870194374726</v>
      </c>
      <c r="F7" s="163">
        <f>SUM(F8:F29)</f>
        <v>1153180</v>
      </c>
      <c r="G7" s="163">
        <f>SUM(G8:G29)</f>
        <v>1212433</v>
      </c>
      <c r="H7" s="163">
        <f>SUM(H8:H29)</f>
        <v>59253</v>
      </c>
      <c r="I7" s="162">
        <f>H7/F7*100</f>
        <v>5.138226469415009</v>
      </c>
      <c r="J7" s="163">
        <f aca="true" t="shared" si="1" ref="J7:O7">SUM(J8:J29)</f>
        <v>94534</v>
      </c>
      <c r="K7" s="163">
        <f t="shared" si="1"/>
        <v>119546</v>
      </c>
      <c r="L7" s="163">
        <f>K7-J7</f>
        <v>25012</v>
      </c>
      <c r="M7" s="162">
        <f>L7/J7*100</f>
        <v>26.458205513360273</v>
      </c>
      <c r="N7" s="163">
        <f t="shared" si="1"/>
        <v>8500</v>
      </c>
      <c r="O7" s="163">
        <f t="shared" si="1"/>
        <v>11208.497723</v>
      </c>
      <c r="P7" s="163">
        <f>O7-N7</f>
        <v>2708.4977230000004</v>
      </c>
      <c r="Q7" s="162">
        <f>P7/N7*100</f>
        <v>31.864679094117655</v>
      </c>
      <c r="R7" s="163">
        <f>SUM(R8:R29)</f>
        <v>10000</v>
      </c>
      <c r="S7" s="163">
        <f>SUM(S8:S29)</f>
        <v>15217.9</v>
      </c>
      <c r="T7" s="163">
        <f>S7-R7</f>
        <v>5217.9</v>
      </c>
      <c r="U7" s="162">
        <f>T7/R7*100</f>
        <v>52.178999999999995</v>
      </c>
    </row>
    <row r="8" spans="1:21" s="154" customFormat="1" ht="34.5" customHeight="1">
      <c r="A8" s="164" t="s">
        <v>126</v>
      </c>
      <c r="B8" s="107">
        <f aca="true" t="shared" si="2" ref="B8:B29">SUM(F8,J8,N8,R8)</f>
        <v>117468</v>
      </c>
      <c r="C8" s="107">
        <f aca="true" t="shared" si="3" ref="C8:C29">SUM(G8,K8,O8,S8)</f>
        <v>122560.7</v>
      </c>
      <c r="D8" s="107">
        <f aca="true" t="shared" si="4" ref="D8:D29">SUM(H8,L8,P8,T8)</f>
        <v>5092.7</v>
      </c>
      <c r="E8" s="165">
        <f t="shared" si="0"/>
        <v>4.335393468859604</v>
      </c>
      <c r="F8" s="28">
        <v>97638</v>
      </c>
      <c r="G8" s="166">
        <v>93791</v>
      </c>
      <c r="H8" s="166">
        <f>G8-F8</f>
        <v>-3847</v>
      </c>
      <c r="I8" s="165">
        <f>H8/F8*100</f>
        <v>-3.9400643192199754</v>
      </c>
      <c r="J8" s="166">
        <v>5924</v>
      </c>
      <c r="K8" s="166">
        <v>10500</v>
      </c>
      <c r="L8" s="166">
        <f>K8-J8</f>
        <v>4576</v>
      </c>
      <c r="M8" s="165">
        <f>L8/J8*100</f>
        <v>77.24510465901417</v>
      </c>
      <c r="N8" s="166">
        <v>4457</v>
      </c>
      <c r="O8" s="166">
        <v>5293.7</v>
      </c>
      <c r="P8" s="166">
        <f>O8-N8</f>
        <v>836.6999999999998</v>
      </c>
      <c r="Q8" s="165">
        <f>P8/N8*100</f>
        <v>18.772717074265195</v>
      </c>
      <c r="R8" s="166">
        <v>9449</v>
      </c>
      <c r="S8" s="166">
        <v>12976</v>
      </c>
      <c r="T8" s="166">
        <f>S8-R8</f>
        <v>3527</v>
      </c>
      <c r="U8" s="165">
        <f>T8/R8*100</f>
        <v>37.32670123822627</v>
      </c>
    </row>
    <row r="9" spans="1:21" s="154" customFormat="1" ht="34.5" customHeight="1">
      <c r="A9" s="164" t="s">
        <v>200</v>
      </c>
      <c r="B9" s="107">
        <f t="shared" si="2"/>
        <v>76</v>
      </c>
      <c r="C9" s="107">
        <f t="shared" si="3"/>
        <v>9</v>
      </c>
      <c r="D9" s="107">
        <f t="shared" si="4"/>
        <v>-67</v>
      </c>
      <c r="E9" s="165">
        <f t="shared" si="0"/>
        <v>-88.1578947368421</v>
      </c>
      <c r="F9" s="28">
        <v>76</v>
      </c>
      <c r="G9" s="166">
        <v>9</v>
      </c>
      <c r="H9" s="166">
        <f aca="true" t="shared" si="5" ref="H9:H29">G9-F9</f>
        <v>-67</v>
      </c>
      <c r="I9" s="165">
        <f aca="true" t="shared" si="6" ref="I9:I29">H9/F9*100</f>
        <v>-88.1578947368421</v>
      </c>
      <c r="J9" s="166"/>
      <c r="K9" s="166"/>
      <c r="L9" s="166">
        <f aca="true" t="shared" si="7" ref="L9:L29">K9-J9</f>
        <v>0</v>
      </c>
      <c r="M9" s="165" t="s">
        <v>90</v>
      </c>
      <c r="N9" s="173"/>
      <c r="O9" s="166"/>
      <c r="P9" s="166">
        <f aca="true" t="shared" si="8" ref="P9:P29">O9-N9</f>
        <v>0</v>
      </c>
      <c r="Q9" s="165" t="s">
        <v>90</v>
      </c>
      <c r="R9" s="166"/>
      <c r="S9" s="166"/>
      <c r="T9" s="166">
        <f aca="true" t="shared" si="9" ref="T9:T29">S9-R9</f>
        <v>0</v>
      </c>
      <c r="U9" s="165" t="s">
        <v>90</v>
      </c>
    </row>
    <row r="10" spans="1:21" s="154" customFormat="1" ht="34.5" customHeight="1">
      <c r="A10" s="164" t="s">
        <v>127</v>
      </c>
      <c r="B10" s="107">
        <f t="shared" si="2"/>
        <v>73149</v>
      </c>
      <c r="C10" s="107">
        <f t="shared" si="3"/>
        <v>76881</v>
      </c>
      <c r="D10" s="107">
        <f t="shared" si="4"/>
        <v>3732</v>
      </c>
      <c r="E10" s="165">
        <f t="shared" si="0"/>
        <v>5.101915268834844</v>
      </c>
      <c r="F10" s="28">
        <v>70127</v>
      </c>
      <c r="G10" s="166">
        <v>72727</v>
      </c>
      <c r="H10" s="166">
        <f t="shared" si="5"/>
        <v>2600</v>
      </c>
      <c r="I10" s="165">
        <f t="shared" si="6"/>
        <v>3.7075591426982477</v>
      </c>
      <c r="J10" s="166">
        <v>2365</v>
      </c>
      <c r="K10" s="166">
        <v>3500</v>
      </c>
      <c r="L10" s="166">
        <f t="shared" si="7"/>
        <v>1135</v>
      </c>
      <c r="M10" s="165">
        <f aca="true" t="shared" si="10" ref="M9:M29">L10/J10*100</f>
        <v>47.99154334038055</v>
      </c>
      <c r="N10" s="166">
        <v>657</v>
      </c>
      <c r="O10" s="166">
        <v>654</v>
      </c>
      <c r="P10" s="166">
        <f t="shared" si="8"/>
        <v>-3</v>
      </c>
      <c r="Q10" s="165">
        <f>P10/N10*100</f>
        <v>-0.45662100456621</v>
      </c>
      <c r="R10" s="166"/>
      <c r="S10" s="166"/>
      <c r="T10" s="166">
        <f t="shared" si="9"/>
        <v>0</v>
      </c>
      <c r="U10" s="165" t="s">
        <v>90</v>
      </c>
    </row>
    <row r="11" spans="1:21" s="154" customFormat="1" ht="34.5" customHeight="1">
      <c r="A11" s="164" t="s">
        <v>128</v>
      </c>
      <c r="B11" s="107">
        <f t="shared" si="2"/>
        <v>168671</v>
      </c>
      <c r="C11" s="107">
        <f t="shared" si="3"/>
        <v>180447</v>
      </c>
      <c r="D11" s="107">
        <f t="shared" si="4"/>
        <v>11776</v>
      </c>
      <c r="E11" s="165">
        <f t="shared" si="0"/>
        <v>6.9816388116510835</v>
      </c>
      <c r="F11" s="28">
        <v>135301</v>
      </c>
      <c r="G11" s="166">
        <v>145447</v>
      </c>
      <c r="H11" s="166">
        <f t="shared" si="5"/>
        <v>10146</v>
      </c>
      <c r="I11" s="165">
        <f t="shared" si="6"/>
        <v>7.4988359287810145</v>
      </c>
      <c r="J11" s="166">
        <v>33370</v>
      </c>
      <c r="K11" s="166">
        <v>35000</v>
      </c>
      <c r="L11" s="166">
        <f t="shared" si="7"/>
        <v>1630</v>
      </c>
      <c r="M11" s="165">
        <f t="shared" si="10"/>
        <v>4.884626910398562</v>
      </c>
      <c r="N11" s="166"/>
      <c r="O11" s="166"/>
      <c r="P11" s="166">
        <f t="shared" si="8"/>
        <v>0</v>
      </c>
      <c r="Q11" s="165" t="s">
        <v>90</v>
      </c>
      <c r="R11" s="166"/>
      <c r="S11" s="166"/>
      <c r="T11" s="166">
        <f t="shared" si="9"/>
        <v>0</v>
      </c>
      <c r="U11" s="165" t="s">
        <v>90</v>
      </c>
    </row>
    <row r="12" spans="1:21" s="154" customFormat="1" ht="34.5" customHeight="1">
      <c r="A12" s="164" t="s">
        <v>129</v>
      </c>
      <c r="B12" s="107">
        <f t="shared" si="2"/>
        <v>11758</v>
      </c>
      <c r="C12" s="107">
        <f t="shared" si="3"/>
        <v>20109</v>
      </c>
      <c r="D12" s="107">
        <f t="shared" si="4"/>
        <v>8351</v>
      </c>
      <c r="E12" s="165">
        <f t="shared" si="0"/>
        <v>71.02398367069229</v>
      </c>
      <c r="F12" s="28">
        <v>7204</v>
      </c>
      <c r="G12" s="166">
        <v>13454</v>
      </c>
      <c r="H12" s="166">
        <f t="shared" si="5"/>
        <v>6250</v>
      </c>
      <c r="I12" s="165">
        <f t="shared" si="6"/>
        <v>86.75735702387563</v>
      </c>
      <c r="J12" s="166">
        <v>4554</v>
      </c>
      <c r="K12" s="166">
        <v>6000</v>
      </c>
      <c r="L12" s="166">
        <f t="shared" si="7"/>
        <v>1446</v>
      </c>
      <c r="M12" s="165">
        <f t="shared" si="10"/>
        <v>31.752305665349144</v>
      </c>
      <c r="N12" s="166"/>
      <c r="O12" s="166"/>
      <c r="P12" s="166">
        <f t="shared" si="8"/>
        <v>0</v>
      </c>
      <c r="Q12" s="165" t="s">
        <v>90</v>
      </c>
      <c r="R12" s="166"/>
      <c r="S12" s="166">
        <v>655</v>
      </c>
      <c r="T12" s="166">
        <f t="shared" si="9"/>
        <v>655</v>
      </c>
      <c r="U12" s="165" t="s">
        <v>90</v>
      </c>
    </row>
    <row r="13" spans="1:21" s="154" customFormat="1" ht="34.5" customHeight="1">
      <c r="A13" s="164" t="s">
        <v>130</v>
      </c>
      <c r="B13" s="107">
        <f t="shared" si="2"/>
        <v>11981</v>
      </c>
      <c r="C13" s="107">
        <f t="shared" si="3"/>
        <v>14129.7</v>
      </c>
      <c r="D13" s="107">
        <f t="shared" si="4"/>
        <v>2148.7</v>
      </c>
      <c r="E13" s="165">
        <f t="shared" si="0"/>
        <v>17.934229196227356</v>
      </c>
      <c r="F13" s="28">
        <v>11825</v>
      </c>
      <c r="G13" s="166">
        <v>13627</v>
      </c>
      <c r="H13" s="166">
        <f t="shared" si="5"/>
        <v>1802</v>
      </c>
      <c r="I13" s="165">
        <f t="shared" si="6"/>
        <v>15.238900634249472</v>
      </c>
      <c r="J13" s="166">
        <v>156</v>
      </c>
      <c r="K13" s="166">
        <v>500</v>
      </c>
      <c r="L13" s="166">
        <f t="shared" si="7"/>
        <v>344</v>
      </c>
      <c r="M13" s="165">
        <f t="shared" si="10"/>
        <v>220.51282051282053</v>
      </c>
      <c r="N13" s="166"/>
      <c r="O13" s="166">
        <v>2.7</v>
      </c>
      <c r="P13" s="166">
        <f t="shared" si="8"/>
        <v>2.7</v>
      </c>
      <c r="Q13" s="165" t="s">
        <v>90</v>
      </c>
      <c r="R13" s="166"/>
      <c r="S13" s="166"/>
      <c r="T13" s="166">
        <f t="shared" si="9"/>
        <v>0</v>
      </c>
      <c r="U13" s="165" t="s">
        <v>90</v>
      </c>
    </row>
    <row r="14" spans="1:21" s="154" customFormat="1" ht="34.5" customHeight="1">
      <c r="A14" s="164" t="s">
        <v>131</v>
      </c>
      <c r="B14" s="107">
        <f t="shared" si="2"/>
        <v>96676</v>
      </c>
      <c r="C14" s="107">
        <f t="shared" si="3"/>
        <v>108142.60435099999</v>
      </c>
      <c r="D14" s="107">
        <f t="shared" si="4"/>
        <v>11466.604351</v>
      </c>
      <c r="E14" s="165">
        <f t="shared" si="0"/>
        <v>11.860859314617898</v>
      </c>
      <c r="F14" s="28">
        <v>87573</v>
      </c>
      <c r="G14" s="166">
        <v>98700</v>
      </c>
      <c r="H14" s="166">
        <f t="shared" si="5"/>
        <v>11127</v>
      </c>
      <c r="I14" s="165">
        <f t="shared" si="6"/>
        <v>12.705971018464595</v>
      </c>
      <c r="J14" s="166">
        <v>8704</v>
      </c>
      <c r="K14" s="166">
        <v>8600</v>
      </c>
      <c r="L14" s="166">
        <f t="shared" si="7"/>
        <v>-104</v>
      </c>
      <c r="M14" s="165">
        <f t="shared" si="10"/>
        <v>-1.1948529411764706</v>
      </c>
      <c r="N14" s="166">
        <v>134</v>
      </c>
      <c r="O14" s="166">
        <v>487.704351</v>
      </c>
      <c r="P14" s="166">
        <f t="shared" si="8"/>
        <v>353.704351</v>
      </c>
      <c r="Q14" s="165">
        <f>P14/N14*100</f>
        <v>263.95847089552234</v>
      </c>
      <c r="R14" s="166">
        <v>265</v>
      </c>
      <c r="S14" s="166">
        <v>354.9</v>
      </c>
      <c r="T14" s="166">
        <f t="shared" si="9"/>
        <v>89.89999999999998</v>
      </c>
      <c r="U14" s="165">
        <f>T14/R14*100</f>
        <v>33.92452830188679</v>
      </c>
    </row>
    <row r="15" spans="1:21" s="154" customFormat="1" ht="34.5" customHeight="1">
      <c r="A15" s="164" t="s">
        <v>132</v>
      </c>
      <c r="B15" s="107">
        <f t="shared" si="2"/>
        <v>380726</v>
      </c>
      <c r="C15" s="107">
        <f t="shared" si="3"/>
        <v>438763.1</v>
      </c>
      <c r="D15" s="107">
        <f t="shared" si="4"/>
        <v>58037.1</v>
      </c>
      <c r="E15" s="165">
        <f t="shared" si="0"/>
        <v>15.24379737659104</v>
      </c>
      <c r="F15" s="28">
        <v>370988</v>
      </c>
      <c r="G15" s="166">
        <v>429712</v>
      </c>
      <c r="H15" s="166">
        <f t="shared" si="5"/>
        <v>58724</v>
      </c>
      <c r="I15" s="165">
        <f t="shared" si="6"/>
        <v>15.829083420487994</v>
      </c>
      <c r="J15" s="166">
        <v>8594</v>
      </c>
      <c r="K15" s="166">
        <v>8700</v>
      </c>
      <c r="L15" s="166">
        <f t="shared" si="7"/>
        <v>106</v>
      </c>
      <c r="M15" s="165">
        <f t="shared" si="10"/>
        <v>1.2334186641843148</v>
      </c>
      <c r="N15" s="166">
        <v>1000</v>
      </c>
      <c r="O15" s="166">
        <v>203.5</v>
      </c>
      <c r="P15" s="166">
        <f t="shared" si="8"/>
        <v>-796.5</v>
      </c>
      <c r="Q15" s="165">
        <f>P15/N15*100</f>
        <v>-79.65</v>
      </c>
      <c r="R15" s="166">
        <v>144</v>
      </c>
      <c r="S15" s="166">
        <v>147.6</v>
      </c>
      <c r="T15" s="166">
        <f t="shared" si="9"/>
        <v>3.5999999999999943</v>
      </c>
      <c r="U15" s="165">
        <f>T15/R15*100</f>
        <v>2.499999999999996</v>
      </c>
    </row>
    <row r="16" spans="1:21" s="154" customFormat="1" ht="34.5" customHeight="1">
      <c r="A16" s="164" t="s">
        <v>133</v>
      </c>
      <c r="B16" s="107">
        <f t="shared" si="2"/>
        <v>18073</v>
      </c>
      <c r="C16" s="107">
        <f t="shared" si="3"/>
        <v>23403.82</v>
      </c>
      <c r="D16" s="107">
        <f t="shared" si="4"/>
        <v>5330.82</v>
      </c>
      <c r="E16" s="165">
        <f t="shared" si="0"/>
        <v>29.496043822276324</v>
      </c>
      <c r="F16" s="28">
        <v>15140</v>
      </c>
      <c r="G16" s="166">
        <v>22887</v>
      </c>
      <c r="H16" s="166">
        <f t="shared" si="5"/>
        <v>7747</v>
      </c>
      <c r="I16" s="165">
        <f t="shared" si="6"/>
        <v>51.16908850726553</v>
      </c>
      <c r="J16" s="166">
        <v>2564</v>
      </c>
      <c r="K16" s="166">
        <v>500</v>
      </c>
      <c r="L16" s="166">
        <f t="shared" si="7"/>
        <v>-2064</v>
      </c>
      <c r="M16" s="165">
        <f t="shared" si="10"/>
        <v>-80.49921996879876</v>
      </c>
      <c r="N16" s="166">
        <v>369</v>
      </c>
      <c r="O16" s="166">
        <v>16.82</v>
      </c>
      <c r="P16" s="166">
        <f t="shared" si="8"/>
        <v>-352.18</v>
      </c>
      <c r="Q16" s="165">
        <f>P16/N16*100</f>
        <v>-95.44173441734416</v>
      </c>
      <c r="R16" s="166"/>
      <c r="S16" s="166"/>
      <c r="T16" s="166">
        <f t="shared" si="9"/>
        <v>0</v>
      </c>
      <c r="U16" s="165" t="s">
        <v>90</v>
      </c>
    </row>
    <row r="17" spans="1:21" s="154" customFormat="1" ht="34.5" customHeight="1">
      <c r="A17" s="164" t="s">
        <v>134</v>
      </c>
      <c r="B17" s="107">
        <f t="shared" si="2"/>
        <v>86915</v>
      </c>
      <c r="C17" s="107">
        <f t="shared" si="3"/>
        <v>72965.3</v>
      </c>
      <c r="D17" s="107">
        <f t="shared" si="4"/>
        <v>-13949.7</v>
      </c>
      <c r="E17" s="165">
        <f t="shared" si="0"/>
        <v>-16.049818788471494</v>
      </c>
      <c r="F17" s="28">
        <v>68915</v>
      </c>
      <c r="G17" s="166">
        <v>47651</v>
      </c>
      <c r="H17" s="166">
        <f t="shared" si="5"/>
        <v>-21264</v>
      </c>
      <c r="I17" s="165">
        <f t="shared" si="6"/>
        <v>-30.855401581658565</v>
      </c>
      <c r="J17" s="166">
        <v>18000</v>
      </c>
      <c r="K17" s="166">
        <v>25000</v>
      </c>
      <c r="L17" s="166">
        <f t="shared" si="7"/>
        <v>7000</v>
      </c>
      <c r="M17" s="165">
        <f t="shared" si="10"/>
        <v>38.88888888888889</v>
      </c>
      <c r="N17" s="166"/>
      <c r="O17" s="166">
        <v>314.3</v>
      </c>
      <c r="P17" s="166">
        <f t="shared" si="8"/>
        <v>314.3</v>
      </c>
      <c r="Q17" s="165" t="s">
        <v>90</v>
      </c>
      <c r="R17" s="166"/>
      <c r="S17" s="166"/>
      <c r="T17" s="166">
        <f t="shared" si="9"/>
        <v>0</v>
      </c>
      <c r="U17" s="165" t="s">
        <v>90</v>
      </c>
    </row>
    <row r="18" spans="1:21" s="154" customFormat="1" ht="34.5" customHeight="1">
      <c r="A18" s="164" t="s">
        <v>135</v>
      </c>
      <c r="B18" s="107">
        <f t="shared" si="2"/>
        <v>71993</v>
      </c>
      <c r="C18" s="107">
        <f t="shared" si="3"/>
        <v>91284.6</v>
      </c>
      <c r="D18" s="107">
        <f t="shared" si="4"/>
        <v>19291.6</v>
      </c>
      <c r="E18" s="165">
        <f t="shared" si="0"/>
        <v>26.796494103593403</v>
      </c>
      <c r="F18" s="28">
        <v>69938</v>
      </c>
      <c r="G18" s="166">
        <v>89730</v>
      </c>
      <c r="H18" s="166">
        <f t="shared" si="5"/>
        <v>19792</v>
      </c>
      <c r="I18" s="165">
        <f t="shared" si="6"/>
        <v>28.2993508536132</v>
      </c>
      <c r="J18" s="166">
        <v>2055</v>
      </c>
      <c r="K18" s="166">
        <v>1500</v>
      </c>
      <c r="L18" s="166">
        <f t="shared" si="7"/>
        <v>-555</v>
      </c>
      <c r="M18" s="165">
        <f t="shared" si="10"/>
        <v>-27.00729927007299</v>
      </c>
      <c r="N18" s="166"/>
      <c r="O18" s="166">
        <v>54.6</v>
      </c>
      <c r="P18" s="166">
        <f t="shared" si="8"/>
        <v>54.6</v>
      </c>
      <c r="Q18" s="165" t="s">
        <v>90</v>
      </c>
      <c r="R18" s="166"/>
      <c r="S18" s="166"/>
      <c r="T18" s="166">
        <f t="shared" si="9"/>
        <v>0</v>
      </c>
      <c r="U18" s="165" t="s">
        <v>90</v>
      </c>
    </row>
    <row r="19" spans="1:21" s="154" customFormat="1" ht="34.5" customHeight="1">
      <c r="A19" s="164" t="s">
        <v>136</v>
      </c>
      <c r="B19" s="107">
        <f t="shared" si="2"/>
        <v>58571</v>
      </c>
      <c r="C19" s="107">
        <f t="shared" si="3"/>
        <v>61119</v>
      </c>
      <c r="D19" s="107">
        <f t="shared" si="4"/>
        <v>2548</v>
      </c>
      <c r="E19" s="165">
        <f t="shared" si="0"/>
        <v>4.350275733724881</v>
      </c>
      <c r="F19" s="28">
        <v>58571</v>
      </c>
      <c r="G19" s="166">
        <v>61119</v>
      </c>
      <c r="H19" s="166">
        <f t="shared" si="5"/>
        <v>2548</v>
      </c>
      <c r="I19" s="165">
        <f t="shared" si="6"/>
        <v>4.350275733724881</v>
      </c>
      <c r="J19" s="166"/>
      <c r="K19" s="166"/>
      <c r="L19" s="166">
        <f t="shared" si="7"/>
        <v>0</v>
      </c>
      <c r="M19" s="165" t="s">
        <v>90</v>
      </c>
      <c r="N19" s="166"/>
      <c r="O19" s="166"/>
      <c r="P19" s="166">
        <f t="shared" si="8"/>
        <v>0</v>
      </c>
      <c r="Q19" s="165" t="s">
        <v>90</v>
      </c>
      <c r="R19" s="166"/>
      <c r="S19" s="166"/>
      <c r="T19" s="166">
        <f t="shared" si="9"/>
        <v>0</v>
      </c>
      <c r="U19" s="165" t="s">
        <v>90</v>
      </c>
    </row>
    <row r="20" spans="1:21" s="154" customFormat="1" ht="34.5" customHeight="1">
      <c r="A20" s="164" t="s">
        <v>137</v>
      </c>
      <c r="B20" s="107">
        <f t="shared" si="2"/>
        <v>6273</v>
      </c>
      <c r="C20" s="107">
        <f t="shared" si="3"/>
        <v>4959</v>
      </c>
      <c r="D20" s="107">
        <f t="shared" si="4"/>
        <v>-1314</v>
      </c>
      <c r="E20" s="165">
        <f t="shared" si="0"/>
        <v>-20.946915351506455</v>
      </c>
      <c r="F20" s="28">
        <v>4798</v>
      </c>
      <c r="G20" s="166">
        <v>3459</v>
      </c>
      <c r="H20" s="166">
        <f t="shared" si="5"/>
        <v>-1339</v>
      </c>
      <c r="I20" s="165">
        <f t="shared" si="6"/>
        <v>-27.90746144226761</v>
      </c>
      <c r="J20" s="166">
        <v>1475</v>
      </c>
      <c r="K20" s="166">
        <v>1500</v>
      </c>
      <c r="L20" s="166">
        <f t="shared" si="7"/>
        <v>25</v>
      </c>
      <c r="M20" s="165">
        <f t="shared" si="10"/>
        <v>1.694915254237288</v>
      </c>
      <c r="N20" s="166"/>
      <c r="O20" s="166"/>
      <c r="P20" s="166">
        <f t="shared" si="8"/>
        <v>0</v>
      </c>
      <c r="Q20" s="165" t="s">
        <v>90</v>
      </c>
      <c r="R20" s="166"/>
      <c r="S20" s="166"/>
      <c r="T20" s="166">
        <f t="shared" si="9"/>
        <v>0</v>
      </c>
      <c r="U20" s="165" t="s">
        <v>90</v>
      </c>
    </row>
    <row r="21" spans="1:21" s="154" customFormat="1" ht="34.5" customHeight="1">
      <c r="A21" s="164" t="s">
        <v>138</v>
      </c>
      <c r="B21" s="107">
        <f t="shared" si="2"/>
        <v>748</v>
      </c>
      <c r="C21" s="107">
        <f t="shared" si="3"/>
        <v>2521.719764</v>
      </c>
      <c r="D21" s="107">
        <f t="shared" si="4"/>
        <v>1773.719764</v>
      </c>
      <c r="E21" s="165">
        <f t="shared" si="0"/>
        <v>237.12831069518714</v>
      </c>
      <c r="F21" s="28">
        <v>586</v>
      </c>
      <c r="G21" s="166">
        <v>1535</v>
      </c>
      <c r="H21" s="166">
        <f t="shared" si="5"/>
        <v>949</v>
      </c>
      <c r="I21" s="165">
        <f t="shared" si="6"/>
        <v>161.94539249146757</v>
      </c>
      <c r="J21" s="166">
        <v>162</v>
      </c>
      <c r="K21" s="166">
        <v>870</v>
      </c>
      <c r="L21" s="166">
        <f t="shared" si="7"/>
        <v>708</v>
      </c>
      <c r="M21" s="165">
        <f t="shared" si="10"/>
        <v>437.037037037037</v>
      </c>
      <c r="N21" s="166"/>
      <c r="O21" s="166">
        <v>116.719764</v>
      </c>
      <c r="P21" s="166">
        <f t="shared" si="8"/>
        <v>116.719764</v>
      </c>
      <c r="Q21" s="165" t="s">
        <v>90</v>
      </c>
      <c r="R21" s="166"/>
      <c r="S21" s="166"/>
      <c r="T21" s="166">
        <f t="shared" si="9"/>
        <v>0</v>
      </c>
      <c r="U21" s="165" t="s">
        <v>90</v>
      </c>
    </row>
    <row r="22" spans="1:21" s="154" customFormat="1" ht="34.5" customHeight="1">
      <c r="A22" s="164" t="s">
        <v>139</v>
      </c>
      <c r="B22" s="107">
        <f t="shared" si="2"/>
        <v>570</v>
      </c>
      <c r="C22" s="107">
        <f t="shared" si="3"/>
        <v>717</v>
      </c>
      <c r="D22" s="107">
        <f t="shared" si="4"/>
        <v>147</v>
      </c>
      <c r="E22" s="165">
        <f t="shared" si="0"/>
        <v>25.789473684210527</v>
      </c>
      <c r="F22" s="28">
        <v>570</v>
      </c>
      <c r="G22" s="166">
        <v>717</v>
      </c>
      <c r="H22" s="166">
        <f t="shared" si="5"/>
        <v>147</v>
      </c>
      <c r="I22" s="165">
        <f t="shared" si="6"/>
        <v>25.789473684210527</v>
      </c>
      <c r="J22" s="166"/>
      <c r="K22" s="166"/>
      <c r="L22" s="166">
        <f t="shared" si="7"/>
        <v>0</v>
      </c>
      <c r="M22" s="165" t="s">
        <v>90</v>
      </c>
      <c r="N22" s="166"/>
      <c r="O22" s="166"/>
      <c r="P22" s="166">
        <f t="shared" si="8"/>
        <v>0</v>
      </c>
      <c r="Q22" s="165" t="s">
        <v>90</v>
      </c>
      <c r="R22" s="166"/>
      <c r="S22" s="166"/>
      <c r="T22" s="166">
        <f t="shared" si="9"/>
        <v>0</v>
      </c>
      <c r="U22" s="165" t="s">
        <v>90</v>
      </c>
    </row>
    <row r="23" spans="1:21" s="154" customFormat="1" ht="34.5" customHeight="1">
      <c r="A23" s="164" t="s">
        <v>140</v>
      </c>
      <c r="B23" s="107">
        <f t="shared" si="2"/>
        <v>2406</v>
      </c>
      <c r="C23" s="107">
        <f t="shared" si="3"/>
        <v>4960.2</v>
      </c>
      <c r="D23" s="107">
        <f t="shared" si="4"/>
        <v>2554.2</v>
      </c>
      <c r="E23" s="165">
        <f t="shared" si="0"/>
        <v>106.15960099750623</v>
      </c>
      <c r="F23" s="28">
        <v>1535</v>
      </c>
      <c r="G23" s="166">
        <v>4235</v>
      </c>
      <c r="H23" s="166">
        <f t="shared" si="5"/>
        <v>2700</v>
      </c>
      <c r="I23" s="165">
        <f t="shared" si="6"/>
        <v>175.8957654723127</v>
      </c>
      <c r="J23" s="166">
        <v>7</v>
      </c>
      <c r="K23" s="166">
        <v>50</v>
      </c>
      <c r="L23" s="166">
        <f t="shared" si="7"/>
        <v>43</v>
      </c>
      <c r="M23" s="165">
        <f t="shared" si="10"/>
        <v>614.2857142857143</v>
      </c>
      <c r="N23" s="166">
        <v>864</v>
      </c>
      <c r="O23" s="166">
        <v>675.2</v>
      </c>
      <c r="P23" s="166">
        <f t="shared" si="8"/>
        <v>-188.79999999999995</v>
      </c>
      <c r="Q23" s="165">
        <f>P23/N23*100</f>
        <v>-21.851851851851848</v>
      </c>
      <c r="R23" s="166"/>
      <c r="S23" s="166"/>
      <c r="T23" s="166">
        <f t="shared" si="9"/>
        <v>0</v>
      </c>
      <c r="U23" s="165" t="s">
        <v>90</v>
      </c>
    </row>
    <row r="24" spans="1:21" s="154" customFormat="1" ht="34.5" customHeight="1">
      <c r="A24" s="164" t="s">
        <v>141</v>
      </c>
      <c r="B24" s="107">
        <f t="shared" si="2"/>
        <v>46337</v>
      </c>
      <c r="C24" s="107">
        <f t="shared" si="3"/>
        <v>27654.862608000003</v>
      </c>
      <c r="D24" s="107">
        <f t="shared" si="4"/>
        <v>-18682.137391999997</v>
      </c>
      <c r="E24" s="165">
        <f t="shared" si="0"/>
        <v>-40.31796920819215</v>
      </c>
      <c r="F24" s="28">
        <v>43886</v>
      </c>
      <c r="G24" s="166">
        <v>24511</v>
      </c>
      <c r="H24" s="166">
        <f t="shared" si="5"/>
        <v>-19375</v>
      </c>
      <c r="I24" s="165">
        <f t="shared" si="6"/>
        <v>-44.14847559586201</v>
      </c>
      <c r="J24" s="166">
        <v>2309</v>
      </c>
      <c r="K24" s="166">
        <v>2840</v>
      </c>
      <c r="L24" s="166">
        <f t="shared" si="7"/>
        <v>531</v>
      </c>
      <c r="M24" s="165">
        <f t="shared" si="10"/>
        <v>22.99696838458207</v>
      </c>
      <c r="N24" s="166"/>
      <c r="O24" s="166">
        <v>154.462608</v>
      </c>
      <c r="P24" s="166">
        <f t="shared" si="8"/>
        <v>154.462608</v>
      </c>
      <c r="Q24" s="165" t="s">
        <v>90</v>
      </c>
      <c r="R24" s="166">
        <v>142</v>
      </c>
      <c r="S24" s="166">
        <v>149.4</v>
      </c>
      <c r="T24" s="166">
        <f t="shared" si="9"/>
        <v>7.400000000000006</v>
      </c>
      <c r="U24" s="165">
        <f>T24/R24*100</f>
        <v>5.211267605633807</v>
      </c>
    </row>
    <row r="25" spans="1:21" s="155" customFormat="1" ht="34.5" customHeight="1">
      <c r="A25" s="167" t="s">
        <v>142</v>
      </c>
      <c r="B25" s="107">
        <f t="shared" si="2"/>
        <v>3073</v>
      </c>
      <c r="C25" s="107">
        <f t="shared" si="3"/>
        <v>6232</v>
      </c>
      <c r="D25" s="107">
        <f t="shared" si="4"/>
        <v>3159</v>
      </c>
      <c r="E25" s="165">
        <f t="shared" si="0"/>
        <v>102.79856817442239</v>
      </c>
      <c r="F25" s="28">
        <v>3073</v>
      </c>
      <c r="G25" s="166">
        <v>6232</v>
      </c>
      <c r="H25" s="166">
        <f t="shared" si="5"/>
        <v>3159</v>
      </c>
      <c r="I25" s="165">
        <f t="shared" si="6"/>
        <v>102.79856817442239</v>
      </c>
      <c r="J25" s="166"/>
      <c r="K25" s="166"/>
      <c r="L25" s="166">
        <f t="shared" si="7"/>
        <v>0</v>
      </c>
      <c r="M25" s="165" t="s">
        <v>90</v>
      </c>
      <c r="N25" s="166"/>
      <c r="O25" s="166"/>
      <c r="P25" s="166">
        <f t="shared" si="8"/>
        <v>0</v>
      </c>
      <c r="Q25" s="165" t="s">
        <v>90</v>
      </c>
      <c r="R25" s="166"/>
      <c r="S25" s="166"/>
      <c r="T25" s="166">
        <f t="shared" si="9"/>
        <v>0</v>
      </c>
      <c r="U25" s="165" t="s">
        <v>90</v>
      </c>
    </row>
    <row r="26" spans="1:21" s="155" customFormat="1" ht="34.5" customHeight="1">
      <c r="A26" s="167" t="s">
        <v>143</v>
      </c>
      <c r="B26" s="107">
        <f t="shared" si="2"/>
        <v>4169</v>
      </c>
      <c r="C26" s="107">
        <f t="shared" si="3"/>
        <v>9226.1</v>
      </c>
      <c r="D26" s="107">
        <f t="shared" si="4"/>
        <v>5057.1</v>
      </c>
      <c r="E26" s="165">
        <f t="shared" si="0"/>
        <v>121.3024706164548</v>
      </c>
      <c r="F26" s="28">
        <v>2803</v>
      </c>
      <c r="G26" s="166">
        <v>7230</v>
      </c>
      <c r="H26" s="166">
        <f t="shared" si="5"/>
        <v>4427</v>
      </c>
      <c r="I26" s="165">
        <f t="shared" si="6"/>
        <v>157.93792365322867</v>
      </c>
      <c r="J26" s="166">
        <v>1005</v>
      </c>
      <c r="K26" s="166">
        <v>1200</v>
      </c>
      <c r="L26" s="166">
        <f t="shared" si="7"/>
        <v>195</v>
      </c>
      <c r="M26" s="165">
        <f t="shared" si="10"/>
        <v>19.402985074626866</v>
      </c>
      <c r="N26" s="166">
        <v>361</v>
      </c>
      <c r="O26" s="166">
        <v>796.1</v>
      </c>
      <c r="P26" s="166">
        <f t="shared" si="8"/>
        <v>435.1</v>
      </c>
      <c r="Q26" s="165">
        <f>P26/N26*100</f>
        <v>120.52631578947368</v>
      </c>
      <c r="R26" s="166"/>
      <c r="S26" s="166"/>
      <c r="T26" s="166">
        <f t="shared" si="9"/>
        <v>0</v>
      </c>
      <c r="U26" s="165" t="s">
        <v>90</v>
      </c>
    </row>
    <row r="27" spans="1:21" s="155" customFormat="1" ht="34.5" customHeight="1">
      <c r="A27" s="167" t="s">
        <v>201</v>
      </c>
      <c r="B27" s="107">
        <f t="shared" si="2"/>
        <v>8930</v>
      </c>
      <c r="C27" s="107">
        <f t="shared" si="3"/>
        <v>9733.591</v>
      </c>
      <c r="D27" s="107">
        <f t="shared" si="4"/>
        <v>803.591</v>
      </c>
      <c r="E27" s="165">
        <f t="shared" si="0"/>
        <v>8.998779395296753</v>
      </c>
      <c r="F27" s="28">
        <v>8000</v>
      </c>
      <c r="G27" s="166">
        <v>8000</v>
      </c>
      <c r="H27" s="166">
        <f t="shared" si="5"/>
        <v>0</v>
      </c>
      <c r="I27" s="165">
        <f t="shared" si="6"/>
        <v>0</v>
      </c>
      <c r="J27" s="166">
        <v>930</v>
      </c>
      <c r="K27" s="166">
        <v>1100</v>
      </c>
      <c r="L27" s="166">
        <f t="shared" si="7"/>
        <v>170</v>
      </c>
      <c r="M27" s="165">
        <f t="shared" si="10"/>
        <v>18.27956989247312</v>
      </c>
      <c r="N27" s="166"/>
      <c r="O27" s="166">
        <v>333.591</v>
      </c>
      <c r="P27" s="166">
        <f t="shared" si="8"/>
        <v>333.591</v>
      </c>
      <c r="Q27" s="165" t="s">
        <v>90</v>
      </c>
      <c r="R27" s="166"/>
      <c r="S27" s="166">
        <v>300</v>
      </c>
      <c r="T27" s="166">
        <f t="shared" si="9"/>
        <v>300</v>
      </c>
      <c r="U27" s="165" t="s">
        <v>90</v>
      </c>
    </row>
    <row r="28" spans="1:21" s="155" customFormat="1" ht="34.5" customHeight="1">
      <c r="A28" s="167" t="s">
        <v>202</v>
      </c>
      <c r="B28" s="107">
        <f t="shared" si="2"/>
        <v>20260</v>
      </c>
      <c r="C28" s="107">
        <f t="shared" si="3"/>
        <v>21300</v>
      </c>
      <c r="D28" s="107">
        <f t="shared" si="4"/>
        <v>1040</v>
      </c>
      <c r="E28" s="165">
        <f t="shared" si="0"/>
        <v>5.133267522211254</v>
      </c>
      <c r="F28" s="28">
        <v>20000</v>
      </c>
      <c r="G28" s="166">
        <v>21000</v>
      </c>
      <c r="H28" s="166">
        <f t="shared" si="5"/>
        <v>1000</v>
      </c>
      <c r="I28" s="165">
        <f t="shared" si="6"/>
        <v>5</v>
      </c>
      <c r="J28" s="166">
        <v>260</v>
      </c>
      <c r="K28" s="166">
        <v>300</v>
      </c>
      <c r="L28" s="166">
        <f t="shared" si="7"/>
        <v>40</v>
      </c>
      <c r="M28" s="165">
        <f t="shared" si="10"/>
        <v>15.384615384615385</v>
      </c>
      <c r="N28" s="166"/>
      <c r="O28" s="166"/>
      <c r="P28" s="166">
        <f t="shared" si="8"/>
        <v>0</v>
      </c>
      <c r="Q28" s="165" t="s">
        <v>90</v>
      </c>
      <c r="R28" s="166"/>
      <c r="S28" s="166"/>
      <c r="T28" s="166">
        <f t="shared" si="9"/>
        <v>0</v>
      </c>
      <c r="U28" s="165" t="s">
        <v>90</v>
      </c>
    </row>
    <row r="29" spans="1:21" s="155" customFormat="1" ht="34.5" customHeight="1">
      <c r="A29" s="167" t="s">
        <v>144</v>
      </c>
      <c r="B29" s="107">
        <f t="shared" si="2"/>
        <v>77391</v>
      </c>
      <c r="C29" s="107">
        <f t="shared" si="3"/>
        <v>61286.1</v>
      </c>
      <c r="D29" s="107">
        <f t="shared" si="4"/>
        <v>-16104.900000000001</v>
      </c>
      <c r="E29" s="165">
        <f t="shared" si="0"/>
        <v>-20.809784083420553</v>
      </c>
      <c r="F29" s="28">
        <v>74633</v>
      </c>
      <c r="G29" s="166">
        <v>46660</v>
      </c>
      <c r="H29" s="166">
        <f t="shared" si="5"/>
        <v>-27973</v>
      </c>
      <c r="I29" s="165">
        <f t="shared" si="6"/>
        <v>-37.48073908324736</v>
      </c>
      <c r="J29" s="166">
        <v>2100</v>
      </c>
      <c r="K29" s="166">
        <v>11886</v>
      </c>
      <c r="L29" s="166">
        <f t="shared" si="7"/>
        <v>9786</v>
      </c>
      <c r="M29" s="165">
        <f t="shared" si="10"/>
        <v>466</v>
      </c>
      <c r="N29" s="166">
        <v>658</v>
      </c>
      <c r="O29" s="166">
        <v>2105.1</v>
      </c>
      <c r="P29" s="166">
        <f t="shared" si="8"/>
        <v>1447.1</v>
      </c>
      <c r="Q29" s="165">
        <f>P29/N29*100</f>
        <v>219.9240121580547</v>
      </c>
      <c r="R29" s="166"/>
      <c r="S29" s="166">
        <v>635</v>
      </c>
      <c r="T29" s="166">
        <f t="shared" si="9"/>
        <v>635</v>
      </c>
      <c r="U29" s="165" t="s">
        <v>90</v>
      </c>
    </row>
    <row r="30" spans="1:21" ht="14.25">
      <c r="A30" s="168"/>
      <c r="B30" s="168"/>
      <c r="C30" s="122"/>
      <c r="D30" s="168"/>
      <c r="E30" s="168"/>
      <c r="F30" s="122"/>
      <c r="G30" s="122"/>
      <c r="H30" s="122"/>
      <c r="I30" s="168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</row>
  </sheetData>
  <sheetProtection/>
  <mergeCells count="29">
    <mergeCell ref="A1:U1"/>
    <mergeCell ref="L2:M2"/>
    <mergeCell ref="P2:Q2"/>
    <mergeCell ref="T2:U2"/>
    <mergeCell ref="F3:I3"/>
    <mergeCell ref="J3:M3"/>
    <mergeCell ref="N3:Q3"/>
    <mergeCell ref="R3:U3"/>
    <mergeCell ref="A3:A6"/>
    <mergeCell ref="B3:B6"/>
    <mergeCell ref="C3:C6"/>
    <mergeCell ref="D3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" right="0.75" top="0.59" bottom="0.59" header="0.51" footer="0.51"/>
  <pageSetup fitToHeight="1" fitToWidth="1" horizontalDpi="600" verticalDpi="600" orientation="landscape" paperSize="9" scale="46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"/>
  <sheetViews>
    <sheetView showZeros="0" zoomScale="55" zoomScaleNormal="55" zoomScaleSheetLayoutView="55" workbookViewId="0" topLeftCell="A1">
      <pane xSplit="1" ySplit="5" topLeftCell="B6" activePane="bottomRight" state="frozen"/>
      <selection pane="bottomRight" activeCell="H8" sqref="H8"/>
    </sheetView>
  </sheetViews>
  <sheetFormatPr defaultColWidth="8.75390625" defaultRowHeight="14.25"/>
  <cols>
    <col min="1" max="1" width="41.625" style="96" customWidth="1"/>
    <col min="2" max="2" width="9.25390625" style="96" customWidth="1"/>
    <col min="3" max="3" width="9.50390625" style="96" customWidth="1"/>
    <col min="4" max="4" width="10.50390625" style="96" customWidth="1"/>
    <col min="5" max="5" width="9.375" style="96" customWidth="1"/>
    <col min="6" max="6" width="9.25390625" style="96" customWidth="1"/>
    <col min="7" max="7" width="8.375" style="96" customWidth="1"/>
    <col min="8" max="8" width="10.50390625" style="96" customWidth="1"/>
    <col min="9" max="9" width="11.875" style="96" customWidth="1"/>
    <col min="10" max="10" width="8.375" style="96" customWidth="1"/>
    <col min="11" max="11" width="9.125" style="96" customWidth="1"/>
    <col min="12" max="12" width="9.625" style="96" customWidth="1"/>
    <col min="13" max="13" width="9.50390625" style="96" customWidth="1"/>
    <col min="14" max="14" width="8.375" style="96" customWidth="1"/>
    <col min="15" max="15" width="9.125" style="96" customWidth="1"/>
    <col min="16" max="16" width="9.625" style="96" customWidth="1"/>
    <col min="17" max="17" width="9.50390625" style="96" customWidth="1"/>
    <col min="18" max="18" width="8.375" style="96" customWidth="1"/>
    <col min="19" max="19" width="9.125" style="96" customWidth="1"/>
    <col min="20" max="20" width="9.625" style="96" customWidth="1"/>
    <col min="21" max="21" width="9.50390625" style="96" customWidth="1"/>
    <col min="22" max="32" width="9.00390625" style="96" bestFit="1" customWidth="1"/>
    <col min="33" max="16384" width="8.75390625" style="96" customWidth="1"/>
  </cols>
  <sheetData>
    <row r="1" spans="1:21" ht="14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122" customFormat="1" ht="60.75" customHeight="1">
      <c r="A2" s="128" t="s">
        <v>203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s="123" customFormat="1" ht="27.75" customHeight="1">
      <c r="A3" s="130" t="s">
        <v>204</v>
      </c>
      <c r="B3" s="131"/>
      <c r="C3" s="132"/>
      <c r="D3" s="132"/>
      <c r="E3" s="132"/>
      <c r="F3" s="131"/>
      <c r="G3" s="132"/>
      <c r="H3" s="132"/>
      <c r="I3" s="132"/>
      <c r="J3" s="131"/>
      <c r="K3" s="132"/>
      <c r="L3" s="149"/>
      <c r="M3" s="149"/>
      <c r="N3" s="131"/>
      <c r="O3" s="132"/>
      <c r="P3" s="149"/>
      <c r="Q3" s="149"/>
      <c r="R3" s="131"/>
      <c r="S3" s="132"/>
      <c r="T3" s="150" t="s">
        <v>67</v>
      </c>
      <c r="U3" s="151"/>
    </row>
    <row r="4" spans="1:21" s="124" customFormat="1" ht="24" customHeight="1">
      <c r="A4" s="133" t="s">
        <v>205</v>
      </c>
      <c r="B4" s="134"/>
      <c r="C4" s="134"/>
      <c r="D4" s="134"/>
      <c r="E4" s="135"/>
      <c r="F4" s="136" t="s">
        <v>74</v>
      </c>
      <c r="G4" s="137"/>
      <c r="H4" s="137"/>
      <c r="I4" s="137"/>
      <c r="J4" s="136" t="s">
        <v>75</v>
      </c>
      <c r="K4" s="137"/>
      <c r="L4" s="137"/>
      <c r="M4" s="137"/>
      <c r="N4" s="136" t="s">
        <v>76</v>
      </c>
      <c r="O4" s="137"/>
      <c r="P4" s="137"/>
      <c r="Q4" s="137"/>
      <c r="R4" s="136" t="s">
        <v>77</v>
      </c>
      <c r="S4" s="137"/>
      <c r="T4" s="137"/>
      <c r="U4" s="137"/>
    </row>
    <row r="5" spans="1:21" s="124" customFormat="1" ht="90.75" customHeight="1">
      <c r="A5" s="138" t="s">
        <v>206</v>
      </c>
      <c r="B5" s="136" t="s">
        <v>207</v>
      </c>
      <c r="C5" s="136" t="s">
        <v>208</v>
      </c>
      <c r="D5" s="136" t="s">
        <v>209</v>
      </c>
      <c r="E5" s="136" t="s">
        <v>210</v>
      </c>
      <c r="F5" s="136" t="s">
        <v>207</v>
      </c>
      <c r="G5" s="136" t="s">
        <v>208</v>
      </c>
      <c r="H5" s="136" t="s">
        <v>209</v>
      </c>
      <c r="I5" s="136" t="s">
        <v>210</v>
      </c>
      <c r="J5" s="136" t="s">
        <v>207</v>
      </c>
      <c r="K5" s="136" t="s">
        <v>208</v>
      </c>
      <c r="L5" s="136" t="s">
        <v>209</v>
      </c>
      <c r="M5" s="136" t="s">
        <v>210</v>
      </c>
      <c r="N5" s="136" t="s">
        <v>207</v>
      </c>
      <c r="O5" s="136" t="s">
        <v>208</v>
      </c>
      <c r="P5" s="136" t="s">
        <v>209</v>
      </c>
      <c r="Q5" s="136" t="s">
        <v>210</v>
      </c>
      <c r="R5" s="136" t="s">
        <v>207</v>
      </c>
      <c r="S5" s="136" t="s">
        <v>208</v>
      </c>
      <c r="T5" s="136" t="s">
        <v>209</v>
      </c>
      <c r="U5" s="136" t="s">
        <v>210</v>
      </c>
    </row>
    <row r="6" spans="1:21" s="125" customFormat="1" ht="34.5" customHeight="1">
      <c r="A6" s="139" t="s">
        <v>211</v>
      </c>
      <c r="B6" s="140">
        <f>SUM(F6,J6,N6,R6)</f>
        <v>0</v>
      </c>
      <c r="C6" s="140">
        <f>SUM(G6,K6,O6,S6)</f>
        <v>0</v>
      </c>
      <c r="D6" s="140">
        <f>C6-B6</f>
        <v>0</v>
      </c>
      <c r="E6" s="140">
        <f>IF(B6=0,"",ROUND(D6/B6*100,1))</f>
      </c>
      <c r="F6" s="140"/>
      <c r="G6" s="140"/>
      <c r="H6" s="140">
        <f>G6-F6</f>
        <v>0</v>
      </c>
      <c r="I6" s="140">
        <f>IF(F6=0,"",ROUND(H6/F6*100,1))</f>
      </c>
      <c r="J6" s="140"/>
      <c r="K6" s="140"/>
      <c r="L6" s="140">
        <f>K6-J6</f>
        <v>0</v>
      </c>
      <c r="M6" s="140">
        <f>IF(J6=0,"",ROUND(L6/J6*100,1))</f>
      </c>
      <c r="N6" s="140"/>
      <c r="O6" s="140"/>
      <c r="P6" s="140">
        <f>O6-N6</f>
        <v>0</v>
      </c>
      <c r="Q6" s="140">
        <f>IF(N6=0,"",ROUND(P6/N6*100,1))</f>
      </c>
      <c r="R6" s="140"/>
      <c r="S6" s="140"/>
      <c r="T6" s="140">
        <f>S6-R6</f>
        <v>0</v>
      </c>
      <c r="U6" s="140">
        <f>IF(R6=0,"",ROUND(T6/R6*100,1))</f>
      </c>
    </row>
    <row r="7" spans="1:21" s="125" customFormat="1" ht="34.5" customHeight="1">
      <c r="A7" s="139" t="s">
        <v>212</v>
      </c>
      <c r="B7" s="25">
        <f aca="true" t="shared" si="0" ref="B7:B24">SUM(F7,J7,N7,R7)</f>
        <v>4074</v>
      </c>
      <c r="C7" s="25">
        <f aca="true" t="shared" si="1" ref="C7:C24">SUM(G7,K7,O7,S7)</f>
        <v>2000</v>
      </c>
      <c r="D7" s="25">
        <f aca="true" t="shared" si="2" ref="D7:D24">C7-B7</f>
        <v>-2074</v>
      </c>
      <c r="E7" s="25">
        <f aca="true" t="shared" si="3" ref="E7:E24">IF(B7=0,"",ROUND(D7/B7*100,1))</f>
        <v>-50.9</v>
      </c>
      <c r="F7" s="25">
        <v>2164</v>
      </c>
      <c r="G7" s="25"/>
      <c r="H7" s="25">
        <f aca="true" t="shared" si="4" ref="H7:H24">G7-F7</f>
        <v>-2164</v>
      </c>
      <c r="I7" s="25">
        <f aca="true" t="shared" si="5" ref="I7:I24">IF(F7=0,"",ROUND(H7/F7*100,1))</f>
        <v>-100</v>
      </c>
      <c r="J7" s="25">
        <v>1558</v>
      </c>
      <c r="K7" s="25">
        <v>2000</v>
      </c>
      <c r="L7" s="25">
        <f aca="true" t="shared" si="6" ref="L7:L24">K7-J7</f>
        <v>442</v>
      </c>
      <c r="M7" s="25">
        <f aca="true" t="shared" si="7" ref="M7:M24">IF(J7=0,"",ROUND(L7/J7*100,1))</f>
        <v>28.4</v>
      </c>
      <c r="N7" s="25">
        <v>121</v>
      </c>
      <c r="O7" s="25"/>
      <c r="P7" s="25">
        <f aca="true" t="shared" si="8" ref="P7:P24">O7-N7</f>
        <v>-121</v>
      </c>
      <c r="Q7" s="25">
        <f aca="true" t="shared" si="9" ref="Q7:Q24">IF(N7=0,"",ROUND(P7/N7*100,1))</f>
        <v>-100</v>
      </c>
      <c r="R7" s="25">
        <v>231</v>
      </c>
      <c r="S7" s="25"/>
      <c r="T7" s="25">
        <f aca="true" t="shared" si="10" ref="T7:T24">S7-R7</f>
        <v>-231</v>
      </c>
      <c r="U7" s="25">
        <f aca="true" t="shared" si="11" ref="U7:U24">IF(R7=0,"",ROUND(T7/R7*100,1))</f>
        <v>-100</v>
      </c>
    </row>
    <row r="8" spans="1:21" s="125" customFormat="1" ht="34.5" customHeight="1">
      <c r="A8" s="139" t="s">
        <v>213</v>
      </c>
      <c r="B8" s="25">
        <f t="shared" si="0"/>
        <v>1519</v>
      </c>
      <c r="C8" s="25">
        <f t="shared" si="1"/>
        <v>400</v>
      </c>
      <c r="D8" s="25">
        <f t="shared" si="2"/>
        <v>-1119</v>
      </c>
      <c r="E8" s="25">
        <f t="shared" si="3"/>
        <v>-73.7</v>
      </c>
      <c r="F8" s="25">
        <v>434</v>
      </c>
      <c r="G8" s="25"/>
      <c r="H8" s="25">
        <f t="shared" si="4"/>
        <v>-434</v>
      </c>
      <c r="I8" s="25">
        <f t="shared" si="5"/>
        <v>-100</v>
      </c>
      <c r="J8" s="25">
        <v>378</v>
      </c>
      <c r="K8" s="25">
        <v>400</v>
      </c>
      <c r="L8" s="25">
        <f t="shared" si="6"/>
        <v>22</v>
      </c>
      <c r="M8" s="25">
        <f t="shared" si="7"/>
        <v>5.8</v>
      </c>
      <c r="N8" s="25">
        <v>45</v>
      </c>
      <c r="O8" s="25"/>
      <c r="P8" s="25">
        <f t="shared" si="8"/>
        <v>-45</v>
      </c>
      <c r="Q8" s="25">
        <f t="shared" si="9"/>
        <v>-100</v>
      </c>
      <c r="R8" s="25">
        <v>662</v>
      </c>
      <c r="S8" s="25"/>
      <c r="T8" s="25">
        <f t="shared" si="10"/>
        <v>-662</v>
      </c>
      <c r="U8" s="25">
        <f t="shared" si="11"/>
        <v>-100</v>
      </c>
    </row>
    <row r="9" spans="1:21" s="125" customFormat="1" ht="34.5" customHeight="1">
      <c r="A9" s="139" t="s">
        <v>214</v>
      </c>
      <c r="B9" s="25">
        <f t="shared" si="0"/>
        <v>139621</v>
      </c>
      <c r="C9" s="25">
        <f t="shared" si="1"/>
        <v>470883</v>
      </c>
      <c r="D9" s="25">
        <f t="shared" si="2"/>
        <v>331262</v>
      </c>
      <c r="E9" s="25">
        <f t="shared" si="3"/>
        <v>237.3</v>
      </c>
      <c r="F9" s="25">
        <v>78837</v>
      </c>
      <c r="G9" s="25">
        <v>280000</v>
      </c>
      <c r="H9" s="25">
        <f t="shared" si="4"/>
        <v>201163</v>
      </c>
      <c r="I9" s="25">
        <f t="shared" si="5"/>
        <v>255.2</v>
      </c>
      <c r="J9" s="25">
        <v>45199</v>
      </c>
      <c r="K9" s="25">
        <v>97600</v>
      </c>
      <c r="L9" s="25">
        <f t="shared" si="6"/>
        <v>52401</v>
      </c>
      <c r="M9" s="25">
        <f t="shared" si="7"/>
        <v>115.9</v>
      </c>
      <c r="N9" s="25">
        <v>5881</v>
      </c>
      <c r="O9" s="25">
        <v>57141</v>
      </c>
      <c r="P9" s="25">
        <f t="shared" si="8"/>
        <v>51260</v>
      </c>
      <c r="Q9" s="25">
        <f t="shared" si="9"/>
        <v>871.6</v>
      </c>
      <c r="R9" s="25">
        <v>9704</v>
      </c>
      <c r="S9" s="25">
        <v>36142</v>
      </c>
      <c r="T9" s="25">
        <f t="shared" si="10"/>
        <v>26438</v>
      </c>
      <c r="U9" s="25">
        <f t="shared" si="11"/>
        <v>272.4</v>
      </c>
    </row>
    <row r="10" spans="1:21" s="125" customFormat="1" ht="34.5" customHeight="1">
      <c r="A10" s="139" t="s">
        <v>215</v>
      </c>
      <c r="B10" s="25">
        <f t="shared" si="0"/>
        <v>14739</v>
      </c>
      <c r="C10" s="25">
        <f t="shared" si="1"/>
        <v>40000</v>
      </c>
      <c r="D10" s="25">
        <f t="shared" si="2"/>
        <v>25261</v>
      </c>
      <c r="E10" s="25">
        <f t="shared" si="3"/>
        <v>171.4</v>
      </c>
      <c r="F10" s="25">
        <v>14739</v>
      </c>
      <c r="G10" s="25">
        <v>40000</v>
      </c>
      <c r="H10" s="25">
        <f t="shared" si="4"/>
        <v>25261</v>
      </c>
      <c r="I10" s="25">
        <f t="shared" si="5"/>
        <v>171.4</v>
      </c>
      <c r="J10" s="25"/>
      <c r="K10" s="25"/>
      <c r="L10" s="25">
        <f t="shared" si="6"/>
        <v>0</v>
      </c>
      <c r="M10" s="25">
        <f t="shared" si="7"/>
      </c>
      <c r="N10" s="25"/>
      <c r="O10" s="25"/>
      <c r="P10" s="25">
        <f t="shared" si="8"/>
        <v>0</v>
      </c>
      <c r="Q10" s="25">
        <f t="shared" si="9"/>
      </c>
      <c r="R10" s="25"/>
      <c r="S10" s="25"/>
      <c r="T10" s="25">
        <f t="shared" si="10"/>
        <v>0</v>
      </c>
      <c r="U10" s="25">
        <f t="shared" si="11"/>
      </c>
    </row>
    <row r="11" spans="1:21" s="125" customFormat="1" ht="34.5" customHeight="1">
      <c r="A11" s="139" t="s">
        <v>216</v>
      </c>
      <c r="B11" s="25">
        <f t="shared" si="0"/>
        <v>5662</v>
      </c>
      <c r="C11" s="25">
        <f t="shared" si="1"/>
        <v>4000</v>
      </c>
      <c r="D11" s="25">
        <f t="shared" si="2"/>
        <v>-1662</v>
      </c>
      <c r="E11" s="25">
        <f t="shared" si="3"/>
        <v>-29.4</v>
      </c>
      <c r="F11" s="25">
        <v>5662</v>
      </c>
      <c r="G11" s="110">
        <v>4000</v>
      </c>
      <c r="H11" s="25">
        <f t="shared" si="4"/>
        <v>-1662</v>
      </c>
      <c r="I11" s="25">
        <f t="shared" si="5"/>
        <v>-29.4</v>
      </c>
      <c r="J11" s="25"/>
      <c r="K11" s="25"/>
      <c r="L11" s="25">
        <f t="shared" si="6"/>
        <v>0</v>
      </c>
      <c r="M11" s="25">
        <f t="shared" si="7"/>
      </c>
      <c r="N11" s="25"/>
      <c r="O11" s="25"/>
      <c r="P11" s="25">
        <f t="shared" si="8"/>
        <v>0</v>
      </c>
      <c r="Q11" s="25">
        <f t="shared" si="9"/>
      </c>
      <c r="R11" s="25"/>
      <c r="S11" s="25"/>
      <c r="T11" s="25">
        <f t="shared" si="10"/>
        <v>0</v>
      </c>
      <c r="U11" s="25">
        <f t="shared" si="11"/>
      </c>
    </row>
    <row r="12" spans="1:21" s="125" customFormat="1" ht="34.5" customHeight="1">
      <c r="A12" s="139" t="s">
        <v>217</v>
      </c>
      <c r="B12" s="25">
        <f t="shared" si="0"/>
        <v>3200</v>
      </c>
      <c r="C12" s="25">
        <f t="shared" si="1"/>
        <v>0</v>
      </c>
      <c r="D12" s="25">
        <f t="shared" si="2"/>
        <v>-3200</v>
      </c>
      <c r="E12" s="25">
        <f t="shared" si="3"/>
        <v>-100</v>
      </c>
      <c r="F12" s="25">
        <v>3200</v>
      </c>
      <c r="G12" s="25"/>
      <c r="H12" s="25">
        <f t="shared" si="4"/>
        <v>-3200</v>
      </c>
      <c r="I12" s="25">
        <f t="shared" si="5"/>
        <v>-100</v>
      </c>
      <c r="J12" s="25"/>
      <c r="K12" s="25"/>
      <c r="L12" s="25">
        <f t="shared" si="6"/>
        <v>0</v>
      </c>
      <c r="M12" s="25">
        <f t="shared" si="7"/>
      </c>
      <c r="N12" s="25"/>
      <c r="O12" s="25"/>
      <c r="P12" s="25">
        <f t="shared" si="8"/>
        <v>0</v>
      </c>
      <c r="Q12" s="25">
        <f t="shared" si="9"/>
      </c>
      <c r="R12" s="25"/>
      <c r="S12" s="25"/>
      <c r="T12" s="25">
        <f t="shared" si="10"/>
        <v>0</v>
      </c>
      <c r="U12" s="25">
        <f t="shared" si="11"/>
      </c>
    </row>
    <row r="13" spans="1:21" s="126" customFormat="1" ht="34.5" customHeight="1">
      <c r="A13" s="141" t="s">
        <v>218</v>
      </c>
      <c r="B13" s="142">
        <f t="shared" si="0"/>
        <v>168815</v>
      </c>
      <c r="C13" s="142">
        <f t="shared" si="1"/>
        <v>517283</v>
      </c>
      <c r="D13" s="142">
        <f t="shared" si="2"/>
        <v>348468</v>
      </c>
      <c r="E13" s="142">
        <f t="shared" si="3"/>
        <v>206.4</v>
      </c>
      <c r="F13" s="143">
        <f>SUM(F6:F12)</f>
        <v>105036</v>
      </c>
      <c r="G13" s="143">
        <f aca="true" t="shared" si="12" ref="G13:U13">SUM(G6:G12)</f>
        <v>324000</v>
      </c>
      <c r="H13" s="142">
        <f t="shared" si="4"/>
        <v>218964</v>
      </c>
      <c r="I13" s="142">
        <f t="shared" si="5"/>
        <v>208.5</v>
      </c>
      <c r="J13" s="143">
        <f t="shared" si="12"/>
        <v>47135</v>
      </c>
      <c r="K13" s="143">
        <f t="shared" si="12"/>
        <v>100000</v>
      </c>
      <c r="L13" s="142">
        <f t="shared" si="6"/>
        <v>52865</v>
      </c>
      <c r="M13" s="142">
        <f t="shared" si="7"/>
        <v>112.2</v>
      </c>
      <c r="N13" s="143">
        <f t="shared" si="12"/>
        <v>6047</v>
      </c>
      <c r="O13" s="143">
        <f t="shared" si="12"/>
        <v>57141</v>
      </c>
      <c r="P13" s="142">
        <f t="shared" si="8"/>
        <v>51094</v>
      </c>
      <c r="Q13" s="142">
        <f t="shared" si="9"/>
        <v>844.9</v>
      </c>
      <c r="R13" s="143">
        <f t="shared" si="12"/>
        <v>10597</v>
      </c>
      <c r="S13" s="143">
        <f t="shared" si="12"/>
        <v>36142</v>
      </c>
      <c r="T13" s="142">
        <f t="shared" si="10"/>
        <v>25545</v>
      </c>
      <c r="U13" s="142">
        <f t="shared" si="11"/>
        <v>241.1</v>
      </c>
    </row>
    <row r="14" spans="1:21" s="126" customFormat="1" ht="34.5" customHeight="1">
      <c r="A14" s="144" t="s">
        <v>219</v>
      </c>
      <c r="B14" s="142">
        <f t="shared" si="0"/>
        <v>233526</v>
      </c>
      <c r="C14" s="142">
        <f t="shared" si="1"/>
        <v>106669</v>
      </c>
      <c r="D14" s="142">
        <f t="shared" si="2"/>
        <v>-126857</v>
      </c>
      <c r="E14" s="142">
        <f t="shared" si="3"/>
        <v>-54.3</v>
      </c>
      <c r="F14" s="143">
        <f>SUM(F15,F18,F19,F21,F22)</f>
        <v>201335</v>
      </c>
      <c r="G14" s="143">
        <f aca="true" t="shared" si="13" ref="G14:U14">SUM(G15,G18,G19,G21,G22)</f>
        <v>103415</v>
      </c>
      <c r="H14" s="142">
        <f t="shared" si="4"/>
        <v>-97920</v>
      </c>
      <c r="I14" s="142">
        <f t="shared" si="5"/>
        <v>-48.6</v>
      </c>
      <c r="J14" s="143">
        <f t="shared" si="13"/>
        <v>32164</v>
      </c>
      <c r="K14" s="143">
        <f t="shared" si="13"/>
        <v>3109</v>
      </c>
      <c r="L14" s="142">
        <f t="shared" si="6"/>
        <v>-29055</v>
      </c>
      <c r="M14" s="142">
        <f t="shared" si="7"/>
        <v>-90.3</v>
      </c>
      <c r="N14" s="143">
        <f t="shared" si="13"/>
        <v>10</v>
      </c>
      <c r="O14" s="143">
        <f t="shared" si="13"/>
        <v>0</v>
      </c>
      <c r="P14" s="142">
        <f t="shared" si="8"/>
        <v>-10</v>
      </c>
      <c r="Q14" s="142">
        <f t="shared" si="9"/>
        <v>-100</v>
      </c>
      <c r="R14" s="143">
        <f t="shared" si="13"/>
        <v>17</v>
      </c>
      <c r="S14" s="143">
        <f t="shared" si="13"/>
        <v>145</v>
      </c>
      <c r="T14" s="142">
        <f t="shared" si="10"/>
        <v>128</v>
      </c>
      <c r="U14" s="142">
        <f t="shared" si="11"/>
        <v>752.9</v>
      </c>
    </row>
    <row r="15" spans="1:21" s="125" customFormat="1" ht="34.5" customHeight="1">
      <c r="A15" s="145" t="s">
        <v>220</v>
      </c>
      <c r="B15" s="25">
        <f t="shared" si="0"/>
        <v>6475</v>
      </c>
      <c r="C15" s="25">
        <f t="shared" si="1"/>
        <v>305</v>
      </c>
      <c r="D15" s="25">
        <f t="shared" si="2"/>
        <v>-6170</v>
      </c>
      <c r="E15" s="25">
        <f t="shared" si="3"/>
        <v>-95.3</v>
      </c>
      <c r="F15" s="107">
        <f>SUM(F16,F17)</f>
        <v>8327</v>
      </c>
      <c r="G15" s="107">
        <f aca="true" t="shared" si="14" ref="G15:U15">SUM(G16,G17)</f>
        <v>305</v>
      </c>
      <c r="H15" s="25">
        <f t="shared" si="4"/>
        <v>-8022</v>
      </c>
      <c r="I15" s="25">
        <f t="shared" si="5"/>
        <v>-96.3</v>
      </c>
      <c r="J15" s="107">
        <f t="shared" si="14"/>
        <v>-1879</v>
      </c>
      <c r="K15" s="107">
        <f t="shared" si="14"/>
        <v>0</v>
      </c>
      <c r="L15" s="25">
        <f t="shared" si="6"/>
        <v>1879</v>
      </c>
      <c r="M15" s="25">
        <f t="shared" si="7"/>
        <v>-100</v>
      </c>
      <c r="N15" s="107">
        <f t="shared" si="14"/>
        <v>10</v>
      </c>
      <c r="O15" s="107">
        <f t="shared" si="14"/>
        <v>0</v>
      </c>
      <c r="P15" s="25">
        <f t="shared" si="8"/>
        <v>-10</v>
      </c>
      <c r="Q15" s="25">
        <f t="shared" si="9"/>
        <v>-100</v>
      </c>
      <c r="R15" s="107">
        <f t="shared" si="14"/>
        <v>17</v>
      </c>
      <c r="S15" s="107">
        <f t="shared" si="14"/>
        <v>0</v>
      </c>
      <c r="T15" s="25">
        <f t="shared" si="10"/>
        <v>-17</v>
      </c>
      <c r="U15" s="25">
        <f t="shared" si="11"/>
        <v>-100</v>
      </c>
    </row>
    <row r="16" spans="1:21" s="125" customFormat="1" ht="34.5" customHeight="1">
      <c r="A16" s="145" t="s">
        <v>221</v>
      </c>
      <c r="B16" s="25">
        <f t="shared" si="0"/>
        <v>6300</v>
      </c>
      <c r="C16" s="25">
        <f t="shared" si="1"/>
        <v>305</v>
      </c>
      <c r="D16" s="25">
        <f t="shared" si="2"/>
        <v>-5995</v>
      </c>
      <c r="E16" s="25">
        <f t="shared" si="3"/>
        <v>-95.2</v>
      </c>
      <c r="F16" s="25">
        <v>8152</v>
      </c>
      <c r="G16" s="25">
        <v>305</v>
      </c>
      <c r="H16" s="25">
        <f t="shared" si="4"/>
        <v>-7847</v>
      </c>
      <c r="I16" s="25">
        <f t="shared" si="5"/>
        <v>-96.3</v>
      </c>
      <c r="J16" s="25">
        <v>-1879</v>
      </c>
      <c r="K16" s="25"/>
      <c r="L16" s="25">
        <f t="shared" si="6"/>
        <v>1879</v>
      </c>
      <c r="M16" s="25">
        <f t="shared" si="7"/>
        <v>-100</v>
      </c>
      <c r="N16" s="25">
        <v>10</v>
      </c>
      <c r="O16" s="25"/>
      <c r="P16" s="25">
        <f t="shared" si="8"/>
        <v>-10</v>
      </c>
      <c r="Q16" s="25">
        <f t="shared" si="9"/>
        <v>-100</v>
      </c>
      <c r="R16" s="25">
        <v>17</v>
      </c>
      <c r="S16" s="25"/>
      <c r="T16" s="25">
        <f t="shared" si="10"/>
        <v>-17</v>
      </c>
      <c r="U16" s="25">
        <f t="shared" si="11"/>
        <v>-100</v>
      </c>
    </row>
    <row r="17" spans="1:21" s="125" customFormat="1" ht="34.5" customHeight="1">
      <c r="A17" s="145" t="s">
        <v>222</v>
      </c>
      <c r="B17" s="25">
        <f t="shared" si="0"/>
        <v>175</v>
      </c>
      <c r="C17" s="25">
        <f t="shared" si="1"/>
        <v>0</v>
      </c>
      <c r="D17" s="25">
        <f t="shared" si="2"/>
        <v>-175</v>
      </c>
      <c r="E17" s="25">
        <f t="shared" si="3"/>
        <v>-100</v>
      </c>
      <c r="F17" s="25">
        <v>175</v>
      </c>
      <c r="G17" s="25"/>
      <c r="H17" s="25">
        <f t="shared" si="4"/>
        <v>-175</v>
      </c>
      <c r="I17" s="25">
        <f t="shared" si="5"/>
        <v>-100</v>
      </c>
      <c r="J17" s="25"/>
      <c r="K17" s="25"/>
      <c r="L17" s="25">
        <f t="shared" si="6"/>
        <v>0</v>
      </c>
      <c r="M17" s="25">
        <f t="shared" si="7"/>
      </c>
      <c r="N17" s="25"/>
      <c r="O17" s="25"/>
      <c r="P17" s="25">
        <f t="shared" si="8"/>
        <v>0</v>
      </c>
      <c r="Q17" s="25">
        <f t="shared" si="9"/>
      </c>
      <c r="R17" s="25"/>
      <c r="S17" s="25"/>
      <c r="T17" s="25">
        <f t="shared" si="10"/>
        <v>0</v>
      </c>
      <c r="U17" s="25">
        <f t="shared" si="11"/>
      </c>
    </row>
    <row r="18" spans="1:21" s="125" customFormat="1" ht="34.5" customHeight="1">
      <c r="A18" s="145" t="s">
        <v>223</v>
      </c>
      <c r="B18" s="25">
        <f t="shared" si="0"/>
        <v>27718</v>
      </c>
      <c r="C18" s="25">
        <f t="shared" si="1"/>
        <v>106364</v>
      </c>
      <c r="D18" s="25">
        <f t="shared" si="2"/>
        <v>78646</v>
      </c>
      <c r="E18" s="25">
        <f t="shared" si="3"/>
        <v>283.7</v>
      </c>
      <c r="F18" s="25">
        <v>27304</v>
      </c>
      <c r="G18" s="25">
        <v>103110</v>
      </c>
      <c r="H18" s="25">
        <f t="shared" si="4"/>
        <v>75806</v>
      </c>
      <c r="I18" s="25">
        <f t="shared" si="5"/>
        <v>277.6</v>
      </c>
      <c r="J18" s="25">
        <v>414</v>
      </c>
      <c r="K18" s="25">
        <v>3109</v>
      </c>
      <c r="L18" s="25">
        <f t="shared" si="6"/>
        <v>2695</v>
      </c>
      <c r="M18" s="25">
        <f t="shared" si="7"/>
        <v>651</v>
      </c>
      <c r="N18" s="25"/>
      <c r="O18" s="25"/>
      <c r="P18" s="25">
        <f t="shared" si="8"/>
        <v>0</v>
      </c>
      <c r="Q18" s="25">
        <f t="shared" si="9"/>
      </c>
      <c r="R18" s="25"/>
      <c r="S18" s="25">
        <v>145</v>
      </c>
      <c r="T18" s="25">
        <f t="shared" si="10"/>
        <v>145</v>
      </c>
      <c r="U18" s="25">
        <f t="shared" si="11"/>
      </c>
    </row>
    <row r="19" spans="1:21" s="125" customFormat="1" ht="34.5" customHeight="1">
      <c r="A19" s="145" t="s">
        <v>224</v>
      </c>
      <c r="B19" s="25">
        <f t="shared" si="0"/>
        <v>56153</v>
      </c>
      <c r="C19" s="25">
        <f t="shared" si="1"/>
        <v>0</v>
      </c>
      <c r="D19" s="25">
        <f t="shared" si="2"/>
        <v>-56153</v>
      </c>
      <c r="E19" s="25">
        <f t="shared" si="3"/>
        <v>-100</v>
      </c>
      <c r="F19" s="25">
        <v>56153</v>
      </c>
      <c r="G19" s="25"/>
      <c r="H19" s="25">
        <f t="shared" si="4"/>
        <v>-56153</v>
      </c>
      <c r="I19" s="25">
        <f t="shared" si="5"/>
        <v>-100</v>
      </c>
      <c r="J19" s="25"/>
      <c r="K19" s="25"/>
      <c r="L19" s="25">
        <f t="shared" si="6"/>
        <v>0</v>
      </c>
      <c r="M19" s="25">
        <f t="shared" si="7"/>
      </c>
      <c r="N19" s="25"/>
      <c r="O19" s="25"/>
      <c r="P19" s="25">
        <f t="shared" si="8"/>
        <v>0</v>
      </c>
      <c r="Q19" s="25">
        <f t="shared" si="9"/>
      </c>
      <c r="R19" s="25"/>
      <c r="S19" s="25"/>
      <c r="T19" s="25">
        <f t="shared" si="10"/>
        <v>0</v>
      </c>
      <c r="U19" s="25">
        <f t="shared" si="11"/>
      </c>
    </row>
    <row r="20" spans="1:21" s="125" customFormat="1" ht="34.5" customHeight="1">
      <c r="A20" s="145" t="s">
        <v>225</v>
      </c>
      <c r="B20" s="25">
        <f t="shared" si="0"/>
        <v>1631</v>
      </c>
      <c r="C20" s="25">
        <f t="shared" si="1"/>
        <v>0</v>
      </c>
      <c r="D20" s="25">
        <f t="shared" si="2"/>
        <v>-1631</v>
      </c>
      <c r="E20" s="25">
        <f t="shared" si="3"/>
        <v>-100</v>
      </c>
      <c r="F20" s="25">
        <v>1631</v>
      </c>
      <c r="G20" s="25"/>
      <c r="H20" s="25">
        <f t="shared" si="4"/>
        <v>-1631</v>
      </c>
      <c r="I20" s="25">
        <f t="shared" si="5"/>
        <v>-100</v>
      </c>
      <c r="J20" s="25"/>
      <c r="K20" s="25"/>
      <c r="L20" s="25">
        <f t="shared" si="6"/>
        <v>0</v>
      </c>
      <c r="M20" s="25">
        <f t="shared" si="7"/>
      </c>
      <c r="N20" s="25"/>
      <c r="O20" s="25"/>
      <c r="P20" s="25">
        <f t="shared" si="8"/>
        <v>0</v>
      </c>
      <c r="Q20" s="25">
        <f t="shared" si="9"/>
      </c>
      <c r="R20" s="25"/>
      <c r="S20" s="25"/>
      <c r="T20" s="25">
        <f t="shared" si="10"/>
        <v>0</v>
      </c>
      <c r="U20" s="25">
        <f t="shared" si="11"/>
      </c>
    </row>
    <row r="21" spans="1:21" s="125" customFormat="1" ht="34.5" customHeight="1">
      <c r="A21" s="146" t="s">
        <v>226</v>
      </c>
      <c r="B21" s="25">
        <f t="shared" si="0"/>
        <v>0</v>
      </c>
      <c r="C21" s="25">
        <f t="shared" si="1"/>
        <v>0</v>
      </c>
      <c r="D21" s="25">
        <f t="shared" si="2"/>
        <v>0</v>
      </c>
      <c r="E21" s="25">
        <f t="shared" si="3"/>
      </c>
      <c r="F21" s="25"/>
      <c r="G21" s="25"/>
      <c r="H21" s="25">
        <f t="shared" si="4"/>
        <v>0</v>
      </c>
      <c r="I21" s="25">
        <f t="shared" si="5"/>
      </c>
      <c r="J21" s="25"/>
      <c r="K21" s="25"/>
      <c r="L21" s="25">
        <f t="shared" si="6"/>
        <v>0</v>
      </c>
      <c r="M21" s="25">
        <f t="shared" si="7"/>
      </c>
      <c r="N21" s="25"/>
      <c r="O21" s="25"/>
      <c r="P21" s="25">
        <f t="shared" si="8"/>
        <v>0</v>
      </c>
      <c r="Q21" s="25">
        <f t="shared" si="9"/>
      </c>
      <c r="R21" s="25"/>
      <c r="S21" s="25"/>
      <c r="T21" s="25">
        <f t="shared" si="10"/>
        <v>0</v>
      </c>
      <c r="U21" s="25">
        <f t="shared" si="11"/>
      </c>
    </row>
    <row r="22" spans="1:21" s="125" customFormat="1" ht="34.5" customHeight="1">
      <c r="A22" s="146" t="s">
        <v>227</v>
      </c>
      <c r="B22" s="25">
        <f t="shared" si="0"/>
        <v>143180</v>
      </c>
      <c r="C22" s="25">
        <f t="shared" si="1"/>
        <v>0</v>
      </c>
      <c r="D22" s="25">
        <f t="shared" si="2"/>
        <v>-143180</v>
      </c>
      <c r="E22" s="25">
        <f t="shared" si="3"/>
        <v>-100</v>
      </c>
      <c r="F22" s="25">
        <v>109551</v>
      </c>
      <c r="G22" s="25"/>
      <c r="H22" s="25">
        <f t="shared" si="4"/>
        <v>-109551</v>
      </c>
      <c r="I22" s="25">
        <f t="shared" si="5"/>
        <v>-100</v>
      </c>
      <c r="J22" s="25">
        <v>33629</v>
      </c>
      <c r="K22" s="25"/>
      <c r="L22" s="25">
        <f t="shared" si="6"/>
        <v>-33629</v>
      </c>
      <c r="M22" s="25">
        <f t="shared" si="7"/>
        <v>-100</v>
      </c>
      <c r="N22" s="25"/>
      <c r="O22" s="25"/>
      <c r="P22" s="25">
        <f t="shared" si="8"/>
        <v>0</v>
      </c>
      <c r="Q22" s="25">
        <f t="shared" si="9"/>
      </c>
      <c r="R22" s="25"/>
      <c r="S22" s="25"/>
      <c r="T22" s="25">
        <f t="shared" si="10"/>
        <v>0</v>
      </c>
      <c r="U22" s="25">
        <f t="shared" si="11"/>
      </c>
    </row>
    <row r="23" spans="1:21" s="125" customFormat="1" ht="34.5" customHeight="1">
      <c r="A23" s="147"/>
      <c r="B23" s="25">
        <f t="shared" si="0"/>
        <v>0</v>
      </c>
      <c r="C23" s="25">
        <f t="shared" si="1"/>
        <v>0</v>
      </c>
      <c r="D23" s="25">
        <f t="shared" si="2"/>
        <v>0</v>
      </c>
      <c r="E23" s="25">
        <f t="shared" si="3"/>
      </c>
      <c r="F23" s="25"/>
      <c r="G23" s="25"/>
      <c r="H23" s="25">
        <f t="shared" si="4"/>
        <v>0</v>
      </c>
      <c r="I23" s="25">
        <f t="shared" si="5"/>
      </c>
      <c r="J23" s="25"/>
      <c r="K23" s="25"/>
      <c r="L23" s="25">
        <f t="shared" si="6"/>
        <v>0</v>
      </c>
      <c r="M23" s="25">
        <f t="shared" si="7"/>
      </c>
      <c r="N23" s="25"/>
      <c r="O23" s="25"/>
      <c r="P23" s="25">
        <f t="shared" si="8"/>
        <v>0</v>
      </c>
      <c r="Q23" s="25">
        <f t="shared" si="9"/>
      </c>
      <c r="R23" s="25"/>
      <c r="S23" s="25"/>
      <c r="T23" s="25">
        <f t="shared" si="10"/>
        <v>0</v>
      </c>
      <c r="U23" s="25">
        <f t="shared" si="11"/>
      </c>
    </row>
    <row r="24" spans="1:21" s="126" customFormat="1" ht="34.5" customHeight="1">
      <c r="A24" s="141" t="s">
        <v>228</v>
      </c>
      <c r="B24" s="142">
        <f t="shared" si="0"/>
        <v>402341</v>
      </c>
      <c r="C24" s="142">
        <f t="shared" si="1"/>
        <v>623952</v>
      </c>
      <c r="D24" s="142">
        <f t="shared" si="2"/>
        <v>221611</v>
      </c>
      <c r="E24" s="142">
        <f t="shared" si="3"/>
        <v>55.1</v>
      </c>
      <c r="F24" s="143">
        <f>SUM(F13,F14)</f>
        <v>306371</v>
      </c>
      <c r="G24" s="143">
        <f aca="true" t="shared" si="15" ref="G24:U24">SUM(G13,G14)</f>
        <v>427415</v>
      </c>
      <c r="H24" s="142">
        <f t="shared" si="4"/>
        <v>121044</v>
      </c>
      <c r="I24" s="142">
        <f t="shared" si="5"/>
        <v>39.5</v>
      </c>
      <c r="J24" s="143">
        <f t="shared" si="15"/>
        <v>79299</v>
      </c>
      <c r="K24" s="143">
        <f t="shared" si="15"/>
        <v>103109</v>
      </c>
      <c r="L24" s="142">
        <f t="shared" si="6"/>
        <v>23810</v>
      </c>
      <c r="M24" s="142">
        <f t="shared" si="7"/>
        <v>30</v>
      </c>
      <c r="N24" s="143">
        <f t="shared" si="15"/>
        <v>6057</v>
      </c>
      <c r="O24" s="143">
        <f t="shared" si="15"/>
        <v>57141</v>
      </c>
      <c r="P24" s="142">
        <f t="shared" si="8"/>
        <v>51084</v>
      </c>
      <c r="Q24" s="142">
        <f t="shared" si="9"/>
        <v>843.4</v>
      </c>
      <c r="R24" s="143">
        <f t="shared" si="15"/>
        <v>10614</v>
      </c>
      <c r="S24" s="143">
        <f t="shared" si="15"/>
        <v>36287</v>
      </c>
      <c r="T24" s="142">
        <f t="shared" si="10"/>
        <v>25673</v>
      </c>
      <c r="U24" s="142">
        <f t="shared" si="11"/>
        <v>241.9</v>
      </c>
    </row>
    <row r="28" spans="6:18" ht="14.25">
      <c r="F28" s="148">
        <f>IF(F13='3.2023本级收入'!H29,"","本级收入与表三不符")</f>
      </c>
      <c r="J28" s="148">
        <f>IF(J13='3.2023本级收入'!M29,"","本级收入与表三不符")</f>
      </c>
      <c r="N28" s="148">
        <f>IF(N13='3.2023本级收入'!R29,"","本级收入与表三不符")</f>
      </c>
      <c r="R28" s="148">
        <f>IF(R13='3.2023本级收入'!W29,"","本级收入与表三不符")</f>
      </c>
    </row>
  </sheetData>
  <sheetProtection/>
  <mergeCells count="9">
    <mergeCell ref="A2:U2"/>
    <mergeCell ref="L3:M3"/>
    <mergeCell ref="P3:Q3"/>
    <mergeCell ref="T3:U3"/>
    <mergeCell ref="A4:E4"/>
    <mergeCell ref="F4:I4"/>
    <mergeCell ref="J4:M4"/>
    <mergeCell ref="N4:Q4"/>
    <mergeCell ref="R4:U4"/>
  </mergeCells>
  <printOptions/>
  <pageMargins left="0.19583333333333333" right="0.19583333333333333" top="0.66875" bottom="0.19583333333333333" header="0.9444444444444444" footer="0.51"/>
  <pageSetup fitToHeight="0" horizontalDpi="600" verticalDpi="600" orientation="landscape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Zeros="0" view="pageBreakPreview" zoomScale="70" zoomScaleSheetLayoutView="70" workbookViewId="0" topLeftCell="A1">
      <pane xSplit="1" ySplit="4" topLeftCell="B5" activePane="bottomRight" state="frozen"/>
      <selection pane="bottomRight" activeCell="N11" sqref="N11"/>
    </sheetView>
  </sheetViews>
  <sheetFormatPr defaultColWidth="8.75390625" defaultRowHeight="14.25"/>
  <cols>
    <col min="1" max="1" width="49.625" style="97" customWidth="1"/>
    <col min="2" max="21" width="11.625" style="97" customWidth="1"/>
    <col min="22" max="28" width="9.00390625" style="97" bestFit="1" customWidth="1"/>
    <col min="29" max="16384" width="8.75390625" style="97" customWidth="1"/>
  </cols>
  <sheetData>
    <row r="1" spans="1:21" s="96" customFormat="1" ht="57.75" customHeight="1">
      <c r="A1" s="98" t="s">
        <v>229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s="96" customFormat="1" ht="21" customHeight="1">
      <c r="A2" s="100" t="s">
        <v>187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21" t="s">
        <v>230</v>
      </c>
      <c r="U2" s="121"/>
    </row>
    <row r="3" spans="1:21" s="96" customFormat="1" ht="18" customHeight="1">
      <c r="A3" s="102" t="s">
        <v>206</v>
      </c>
      <c r="B3" s="103" t="s">
        <v>231</v>
      </c>
      <c r="C3" s="104" t="s">
        <v>232</v>
      </c>
      <c r="D3" s="103" t="s">
        <v>233</v>
      </c>
      <c r="E3" s="103" t="s">
        <v>234</v>
      </c>
      <c r="F3" s="102" t="s">
        <v>74</v>
      </c>
      <c r="G3" s="105"/>
      <c r="H3" s="105"/>
      <c r="I3" s="105"/>
      <c r="J3" s="118" t="s">
        <v>75</v>
      </c>
      <c r="K3" s="119"/>
      <c r="L3" s="119"/>
      <c r="M3" s="120"/>
      <c r="N3" s="118" t="s">
        <v>76</v>
      </c>
      <c r="O3" s="119"/>
      <c r="P3" s="119"/>
      <c r="Q3" s="120"/>
      <c r="R3" s="118" t="s">
        <v>77</v>
      </c>
      <c r="S3" s="119"/>
      <c r="T3" s="119"/>
      <c r="U3" s="120"/>
    </row>
    <row r="4" spans="1:21" ht="45.75" customHeight="1">
      <c r="A4" s="105"/>
      <c r="B4" s="104"/>
      <c r="C4" s="104"/>
      <c r="D4" s="104"/>
      <c r="E4" s="104"/>
      <c r="F4" s="103" t="s">
        <v>235</v>
      </c>
      <c r="G4" s="104" t="s">
        <v>232</v>
      </c>
      <c r="H4" s="103" t="s">
        <v>236</v>
      </c>
      <c r="I4" s="103" t="s">
        <v>237</v>
      </c>
      <c r="J4" s="103" t="s">
        <v>235</v>
      </c>
      <c r="K4" s="104" t="s">
        <v>232</v>
      </c>
      <c r="L4" s="103" t="s">
        <v>236</v>
      </c>
      <c r="M4" s="103" t="s">
        <v>237</v>
      </c>
      <c r="N4" s="103" t="s">
        <v>235</v>
      </c>
      <c r="O4" s="104" t="s">
        <v>232</v>
      </c>
      <c r="P4" s="103" t="s">
        <v>238</v>
      </c>
      <c r="Q4" s="103" t="s">
        <v>237</v>
      </c>
      <c r="R4" s="103" t="s">
        <v>235</v>
      </c>
      <c r="S4" s="104" t="s">
        <v>232</v>
      </c>
      <c r="T4" s="103" t="s">
        <v>236</v>
      </c>
      <c r="U4" s="103" t="s">
        <v>237</v>
      </c>
    </row>
    <row r="5" spans="1:21" ht="24.75" customHeight="1">
      <c r="A5" s="106" t="s">
        <v>239</v>
      </c>
      <c r="B5" s="107">
        <f>SUM(F5,J5,N5,R5)</f>
        <v>15</v>
      </c>
      <c r="C5" s="107">
        <f>SUM(G5,K5,O5,S5)</f>
        <v>0</v>
      </c>
      <c r="D5" s="25">
        <f>C5-B5</f>
        <v>-15</v>
      </c>
      <c r="E5" s="25">
        <f>IF(B5=0,"",ROUND(D5/B5*100,1))</f>
        <v>-100</v>
      </c>
      <c r="F5" s="107">
        <f>SUM(F6,F7)</f>
        <v>15</v>
      </c>
      <c r="G5" s="107">
        <f aca="true" t="shared" si="0" ref="G5:U5">SUM(G6,G7)</f>
        <v>0</v>
      </c>
      <c r="H5" s="107">
        <f aca="true" t="shared" si="1" ref="H5:H38">G5-F5</f>
        <v>-15</v>
      </c>
      <c r="I5" s="25">
        <f aca="true" t="shared" si="2" ref="I5:I38">IF(F5=0,"",ROUND(H5/F5*100,1))</f>
        <v>-100</v>
      </c>
      <c r="J5" s="107">
        <f t="shared" si="0"/>
        <v>0</v>
      </c>
      <c r="K5" s="107">
        <f t="shared" si="0"/>
        <v>0</v>
      </c>
      <c r="L5" s="25">
        <f aca="true" t="shared" si="3" ref="L5:L38">K5-J5</f>
        <v>0</v>
      </c>
      <c r="M5" s="25">
        <f aca="true" t="shared" si="4" ref="M5:M38">IF(J5=0,"",ROUND(L5/J5*100,1))</f>
      </c>
      <c r="N5" s="107">
        <f t="shared" si="0"/>
        <v>0</v>
      </c>
      <c r="O5" s="107">
        <f t="shared" si="0"/>
        <v>0</v>
      </c>
      <c r="P5" s="25">
        <f aca="true" t="shared" si="5" ref="P5:P38">O5-N5</f>
        <v>0</v>
      </c>
      <c r="Q5" s="25">
        <f aca="true" t="shared" si="6" ref="Q5:Q38">IF(N5=0,"",ROUND(P5/N5*100,1))</f>
      </c>
      <c r="R5" s="107">
        <f t="shared" si="0"/>
        <v>0</v>
      </c>
      <c r="S5" s="107">
        <f t="shared" si="0"/>
        <v>0</v>
      </c>
      <c r="T5" s="25">
        <f aca="true" t="shared" si="7" ref="T5:T38">S5-R5</f>
        <v>0</v>
      </c>
      <c r="U5" s="25">
        <f aca="true" t="shared" si="8" ref="U5:U38">IF(R5=0,"",ROUND(T5/R5*100,1))</f>
      </c>
    </row>
    <row r="6" spans="1:21" ht="36.75" customHeight="1">
      <c r="A6" s="108" t="s">
        <v>240</v>
      </c>
      <c r="B6" s="107">
        <f aca="true" t="shared" si="9" ref="B6:B38">SUM(F6,J6,N6,R6)</f>
        <v>15</v>
      </c>
      <c r="C6" s="107">
        <f aca="true" t="shared" si="10" ref="C6:C38">SUM(G6,K6,O6,S6)</f>
        <v>0</v>
      </c>
      <c r="D6" s="25">
        <f aca="true" t="shared" si="11" ref="D6:D38">C6-B6</f>
        <v>-15</v>
      </c>
      <c r="E6" s="25">
        <f aca="true" t="shared" si="12" ref="E6:E38">IF(B6=0,"",ROUND(D6/B6*100,1))</f>
        <v>-100</v>
      </c>
      <c r="F6" s="25">
        <v>15</v>
      </c>
      <c r="G6" s="25"/>
      <c r="H6" s="107">
        <f t="shared" si="1"/>
        <v>-15</v>
      </c>
      <c r="I6" s="25">
        <f t="shared" si="2"/>
        <v>-100</v>
      </c>
      <c r="J6" s="25"/>
      <c r="K6" s="25"/>
      <c r="L6" s="25">
        <f t="shared" si="3"/>
        <v>0</v>
      </c>
      <c r="M6" s="25">
        <f t="shared" si="4"/>
      </c>
      <c r="N6" s="25"/>
      <c r="O6" s="25"/>
      <c r="P6" s="25">
        <f t="shared" si="5"/>
        <v>0</v>
      </c>
      <c r="Q6" s="25">
        <f t="shared" si="6"/>
      </c>
      <c r="R6" s="25"/>
      <c r="S6" s="25"/>
      <c r="T6" s="25">
        <f t="shared" si="7"/>
        <v>0</v>
      </c>
      <c r="U6" s="25">
        <f t="shared" si="8"/>
      </c>
    </row>
    <row r="7" spans="1:21" ht="22.5" customHeight="1">
      <c r="A7" s="109" t="s">
        <v>241</v>
      </c>
      <c r="B7" s="107">
        <f t="shared" si="9"/>
        <v>0</v>
      </c>
      <c r="C7" s="107">
        <f t="shared" si="10"/>
        <v>0</v>
      </c>
      <c r="D7" s="25">
        <f t="shared" si="11"/>
        <v>0</v>
      </c>
      <c r="E7" s="25">
        <f t="shared" si="12"/>
      </c>
      <c r="F7" s="107"/>
      <c r="G7" s="107"/>
      <c r="H7" s="107">
        <f t="shared" si="1"/>
        <v>0</v>
      </c>
      <c r="I7" s="25">
        <f t="shared" si="2"/>
      </c>
      <c r="J7" s="107"/>
      <c r="K7" s="107"/>
      <c r="L7" s="25">
        <f t="shared" si="3"/>
        <v>0</v>
      </c>
      <c r="M7" s="25">
        <f t="shared" si="4"/>
      </c>
      <c r="N7" s="107"/>
      <c r="O7" s="107"/>
      <c r="P7" s="25">
        <f t="shared" si="5"/>
        <v>0</v>
      </c>
      <c r="Q7" s="25">
        <f t="shared" si="6"/>
      </c>
      <c r="R7" s="107"/>
      <c r="S7" s="107"/>
      <c r="T7" s="25">
        <f t="shared" si="7"/>
        <v>0</v>
      </c>
      <c r="U7" s="25">
        <f t="shared" si="8"/>
      </c>
    </row>
    <row r="8" spans="1:21" ht="24.75" customHeight="1">
      <c r="A8" s="106" t="s">
        <v>242</v>
      </c>
      <c r="B8" s="107">
        <f t="shared" si="9"/>
        <v>211730</v>
      </c>
      <c r="C8" s="107">
        <f t="shared" si="10"/>
        <v>357192</v>
      </c>
      <c r="D8" s="25">
        <f t="shared" si="11"/>
        <v>145462</v>
      </c>
      <c r="E8" s="25">
        <f t="shared" si="12"/>
        <v>68.7</v>
      </c>
      <c r="F8" s="107">
        <f>SUM(F9:F14)</f>
        <v>178458</v>
      </c>
      <c r="G8" s="107">
        <f aca="true" t="shared" si="13" ref="G8:U8">SUM(G9:G14)</f>
        <v>203574</v>
      </c>
      <c r="H8" s="107">
        <f t="shared" si="1"/>
        <v>25116</v>
      </c>
      <c r="I8" s="25">
        <f t="shared" si="2"/>
        <v>14.1</v>
      </c>
      <c r="J8" s="107">
        <f t="shared" si="13"/>
        <v>22455</v>
      </c>
      <c r="K8" s="107">
        <f t="shared" si="13"/>
        <v>72325</v>
      </c>
      <c r="L8" s="25">
        <f t="shared" si="3"/>
        <v>49870</v>
      </c>
      <c r="M8" s="25">
        <f t="shared" si="4"/>
        <v>222.1</v>
      </c>
      <c r="N8" s="107">
        <f t="shared" si="13"/>
        <v>5488</v>
      </c>
      <c r="O8" s="107">
        <f t="shared" si="13"/>
        <v>56865</v>
      </c>
      <c r="P8" s="25">
        <f t="shared" si="5"/>
        <v>51377</v>
      </c>
      <c r="Q8" s="25">
        <f t="shared" si="6"/>
        <v>936.2</v>
      </c>
      <c r="R8" s="107">
        <f t="shared" si="13"/>
        <v>5329</v>
      </c>
      <c r="S8" s="107">
        <f t="shared" si="13"/>
        <v>24428</v>
      </c>
      <c r="T8" s="25">
        <f t="shared" si="7"/>
        <v>19099</v>
      </c>
      <c r="U8" s="25">
        <f t="shared" si="8"/>
        <v>358.4</v>
      </c>
    </row>
    <row r="9" spans="1:21" ht="37.5" customHeight="1">
      <c r="A9" s="108" t="s">
        <v>243</v>
      </c>
      <c r="B9" s="107">
        <f t="shared" si="9"/>
        <v>182998</v>
      </c>
      <c r="C9" s="107">
        <f t="shared" si="10"/>
        <v>308539</v>
      </c>
      <c r="D9" s="25">
        <f t="shared" si="11"/>
        <v>125541</v>
      </c>
      <c r="E9" s="25">
        <f t="shared" si="12"/>
        <v>68.6</v>
      </c>
      <c r="F9" s="25">
        <v>151284</v>
      </c>
      <c r="G9" s="25">
        <f>153000+4115+31</f>
        <v>157146</v>
      </c>
      <c r="H9" s="107">
        <f t="shared" si="1"/>
        <v>5862</v>
      </c>
      <c r="I9" s="25">
        <f t="shared" si="2"/>
        <v>3.9</v>
      </c>
      <c r="J9" s="25">
        <v>20897</v>
      </c>
      <c r="K9" s="25">
        <v>70100</v>
      </c>
      <c r="L9" s="25">
        <f t="shared" si="3"/>
        <v>49203</v>
      </c>
      <c r="M9" s="25">
        <f t="shared" si="4"/>
        <v>235.5</v>
      </c>
      <c r="N9" s="25">
        <v>5488</v>
      </c>
      <c r="O9" s="25">
        <v>56865</v>
      </c>
      <c r="P9" s="25">
        <f t="shared" si="5"/>
        <v>51377</v>
      </c>
      <c r="Q9" s="25">
        <f t="shared" si="6"/>
        <v>936.2</v>
      </c>
      <c r="R9" s="25">
        <v>5329</v>
      </c>
      <c r="S9" s="25">
        <v>24428</v>
      </c>
      <c r="T9" s="25">
        <f t="shared" si="7"/>
        <v>19099</v>
      </c>
      <c r="U9" s="25">
        <f t="shared" si="8"/>
        <v>358.4</v>
      </c>
    </row>
    <row r="10" spans="1:21" ht="21" customHeight="1">
      <c r="A10" s="109" t="s">
        <v>244</v>
      </c>
      <c r="B10" s="107">
        <f t="shared" si="9"/>
        <v>1558</v>
      </c>
      <c r="C10" s="107">
        <f t="shared" si="10"/>
        <v>2000</v>
      </c>
      <c r="D10" s="25">
        <f t="shared" si="11"/>
        <v>442</v>
      </c>
      <c r="E10" s="25">
        <f t="shared" si="12"/>
        <v>28.4</v>
      </c>
      <c r="F10" s="25"/>
      <c r="G10" s="25"/>
      <c r="H10" s="107">
        <f t="shared" si="1"/>
        <v>0</v>
      </c>
      <c r="I10" s="25">
        <f t="shared" si="2"/>
      </c>
      <c r="J10" s="25">
        <v>1558</v>
      </c>
      <c r="K10" s="25">
        <v>2000</v>
      </c>
      <c r="L10" s="25">
        <f t="shared" si="3"/>
        <v>442</v>
      </c>
      <c r="M10" s="25">
        <f t="shared" si="4"/>
        <v>28.4</v>
      </c>
      <c r="N10" s="25"/>
      <c r="O10" s="25"/>
      <c r="P10" s="25">
        <f t="shared" si="5"/>
        <v>0</v>
      </c>
      <c r="Q10" s="25">
        <f t="shared" si="6"/>
      </c>
      <c r="R10" s="25"/>
      <c r="S10" s="25"/>
      <c r="T10" s="25">
        <f t="shared" si="7"/>
        <v>0</v>
      </c>
      <c r="U10" s="25">
        <f t="shared" si="8"/>
      </c>
    </row>
    <row r="11" spans="1:21" ht="21.75" customHeight="1">
      <c r="A11" s="109" t="s">
        <v>245</v>
      </c>
      <c r="B11" s="107">
        <f t="shared" si="9"/>
        <v>0</v>
      </c>
      <c r="C11" s="107">
        <f t="shared" si="10"/>
        <v>0</v>
      </c>
      <c r="D11" s="25">
        <f t="shared" si="11"/>
        <v>0</v>
      </c>
      <c r="E11" s="25">
        <f t="shared" si="12"/>
      </c>
      <c r="F11" s="25"/>
      <c r="G11" s="110"/>
      <c r="H11" s="107">
        <f t="shared" si="1"/>
        <v>0</v>
      </c>
      <c r="I11" s="25">
        <f t="shared" si="2"/>
      </c>
      <c r="J11" s="25"/>
      <c r="K11" s="25"/>
      <c r="L11" s="25">
        <f t="shared" si="3"/>
        <v>0</v>
      </c>
      <c r="M11" s="25">
        <f t="shared" si="4"/>
      </c>
      <c r="N11" s="25"/>
      <c r="O11" s="25"/>
      <c r="P11" s="25">
        <f t="shared" si="5"/>
        <v>0</v>
      </c>
      <c r="Q11" s="25">
        <f t="shared" si="6"/>
      </c>
      <c r="R11" s="25"/>
      <c r="S11" s="25"/>
      <c r="T11" s="25">
        <f t="shared" si="7"/>
        <v>0</v>
      </c>
      <c r="U11" s="25">
        <f t="shared" si="8"/>
      </c>
    </row>
    <row r="12" spans="1:21" ht="39" customHeight="1">
      <c r="A12" s="108" t="s">
        <v>246</v>
      </c>
      <c r="B12" s="107">
        <f t="shared" si="9"/>
        <v>23383</v>
      </c>
      <c r="C12" s="107">
        <f t="shared" si="10"/>
        <v>42428</v>
      </c>
      <c r="D12" s="25">
        <f t="shared" si="11"/>
        <v>19045</v>
      </c>
      <c r="E12" s="25">
        <f t="shared" si="12"/>
        <v>81.4</v>
      </c>
      <c r="F12" s="25">
        <v>23383</v>
      </c>
      <c r="G12" s="25">
        <f>40000+2428</f>
        <v>42428</v>
      </c>
      <c r="H12" s="107">
        <f t="shared" si="1"/>
        <v>19045</v>
      </c>
      <c r="I12" s="25">
        <f t="shared" si="2"/>
        <v>81.4</v>
      </c>
      <c r="J12" s="25"/>
      <c r="K12" s="25"/>
      <c r="L12" s="25">
        <f t="shared" si="3"/>
        <v>0</v>
      </c>
      <c r="M12" s="25">
        <f t="shared" si="4"/>
      </c>
      <c r="N12" s="25"/>
      <c r="O12" s="25"/>
      <c r="P12" s="25">
        <f t="shared" si="5"/>
        <v>0</v>
      </c>
      <c r="Q12" s="25">
        <f t="shared" si="6"/>
      </c>
      <c r="R12" s="25"/>
      <c r="S12" s="25"/>
      <c r="T12" s="25">
        <f t="shared" si="7"/>
        <v>0</v>
      </c>
      <c r="U12" s="25">
        <f t="shared" si="8"/>
      </c>
    </row>
    <row r="13" spans="1:21" ht="39.75" customHeight="1">
      <c r="A13" s="111" t="s">
        <v>247</v>
      </c>
      <c r="B13" s="107">
        <f t="shared" si="9"/>
        <v>3791</v>
      </c>
      <c r="C13" s="107">
        <f t="shared" si="10"/>
        <v>4000</v>
      </c>
      <c r="D13" s="25">
        <f t="shared" si="11"/>
        <v>209</v>
      </c>
      <c r="E13" s="25">
        <f t="shared" si="12"/>
        <v>5.5</v>
      </c>
      <c r="F13" s="25">
        <v>3791</v>
      </c>
      <c r="G13" s="25">
        <v>4000</v>
      </c>
      <c r="H13" s="107">
        <f t="shared" si="1"/>
        <v>209</v>
      </c>
      <c r="I13" s="25">
        <f t="shared" si="2"/>
        <v>5.5</v>
      </c>
      <c r="J13" s="25"/>
      <c r="K13" s="25"/>
      <c r="L13" s="25">
        <f t="shared" si="3"/>
        <v>0</v>
      </c>
      <c r="M13" s="25">
        <f t="shared" si="4"/>
      </c>
      <c r="N13" s="25"/>
      <c r="O13" s="25"/>
      <c r="P13" s="25">
        <f t="shared" si="5"/>
        <v>0</v>
      </c>
      <c r="Q13" s="25">
        <f t="shared" si="6"/>
      </c>
      <c r="R13" s="25"/>
      <c r="S13" s="25"/>
      <c r="T13" s="25">
        <f t="shared" si="7"/>
        <v>0</v>
      </c>
      <c r="U13" s="25">
        <f t="shared" si="8"/>
      </c>
    </row>
    <row r="14" spans="1:21" ht="21.75" customHeight="1">
      <c r="A14" s="106" t="s">
        <v>248</v>
      </c>
      <c r="B14" s="107">
        <f t="shared" si="9"/>
        <v>0</v>
      </c>
      <c r="C14" s="107">
        <f t="shared" si="10"/>
        <v>225</v>
      </c>
      <c r="D14" s="25">
        <f t="shared" si="11"/>
        <v>225</v>
      </c>
      <c r="E14" s="25">
        <f t="shared" si="12"/>
      </c>
      <c r="F14" s="25"/>
      <c r="G14" s="25"/>
      <c r="H14" s="107">
        <f t="shared" si="1"/>
        <v>0</v>
      </c>
      <c r="I14" s="25">
        <f t="shared" si="2"/>
      </c>
      <c r="J14" s="25"/>
      <c r="K14" s="25">
        <v>225</v>
      </c>
      <c r="L14" s="25">
        <f t="shared" si="3"/>
        <v>225</v>
      </c>
      <c r="M14" s="25">
        <f t="shared" si="4"/>
      </c>
      <c r="N14" s="25"/>
      <c r="O14" s="25"/>
      <c r="P14" s="25">
        <f t="shared" si="5"/>
        <v>0</v>
      </c>
      <c r="Q14" s="25">
        <f t="shared" si="6"/>
      </c>
      <c r="R14" s="25"/>
      <c r="S14" s="25"/>
      <c r="T14" s="25">
        <f t="shared" si="7"/>
        <v>0</v>
      </c>
      <c r="U14" s="25">
        <f t="shared" si="8"/>
      </c>
    </row>
    <row r="15" spans="1:21" ht="24.75" customHeight="1">
      <c r="A15" s="106" t="s">
        <v>249</v>
      </c>
      <c r="B15" s="107">
        <f t="shared" si="9"/>
        <v>162</v>
      </c>
      <c r="C15" s="107">
        <f t="shared" si="10"/>
        <v>139</v>
      </c>
      <c r="D15" s="25">
        <f t="shared" si="11"/>
        <v>-23</v>
      </c>
      <c r="E15" s="25">
        <f t="shared" si="12"/>
        <v>-14.2</v>
      </c>
      <c r="F15" s="107">
        <f>SUM(F16:F20)</f>
        <v>0</v>
      </c>
      <c r="G15" s="107">
        <f aca="true" t="shared" si="14" ref="F15:K15">SUM(G16:G20)</f>
        <v>0</v>
      </c>
      <c r="H15" s="107">
        <f t="shared" si="1"/>
        <v>0</v>
      </c>
      <c r="I15" s="25">
        <f t="shared" si="2"/>
      </c>
      <c r="J15" s="107">
        <f t="shared" si="14"/>
        <v>162</v>
      </c>
      <c r="K15" s="107">
        <f t="shared" si="14"/>
        <v>139</v>
      </c>
      <c r="L15" s="25">
        <f t="shared" si="3"/>
        <v>-23</v>
      </c>
      <c r="M15" s="25">
        <f t="shared" si="4"/>
        <v>-14.2</v>
      </c>
      <c r="N15" s="107">
        <f aca="true" t="shared" si="15" ref="N15:S15">SUM(N16:N20)</f>
        <v>0</v>
      </c>
      <c r="O15" s="107">
        <f t="shared" si="15"/>
        <v>0</v>
      </c>
      <c r="P15" s="25">
        <f t="shared" si="5"/>
        <v>0</v>
      </c>
      <c r="Q15" s="25">
        <f t="shared" si="6"/>
      </c>
      <c r="R15" s="107">
        <f t="shared" si="15"/>
        <v>0</v>
      </c>
      <c r="S15" s="107">
        <f t="shared" si="15"/>
        <v>0</v>
      </c>
      <c r="T15" s="25">
        <f t="shared" si="7"/>
        <v>0</v>
      </c>
      <c r="U15" s="25">
        <f t="shared" si="8"/>
      </c>
    </row>
    <row r="16" spans="1:21" ht="39.75" customHeight="1">
      <c r="A16" s="112" t="s">
        <v>250</v>
      </c>
      <c r="B16" s="107">
        <f t="shared" si="9"/>
        <v>0</v>
      </c>
      <c r="C16" s="107">
        <f t="shared" si="10"/>
        <v>17</v>
      </c>
      <c r="D16" s="25">
        <f t="shared" si="11"/>
        <v>17</v>
      </c>
      <c r="E16" s="25">
        <f t="shared" si="12"/>
      </c>
      <c r="F16" s="25"/>
      <c r="G16" s="25"/>
      <c r="H16" s="107">
        <f t="shared" si="1"/>
        <v>0</v>
      </c>
      <c r="I16" s="25">
        <f t="shared" si="2"/>
      </c>
      <c r="J16" s="25"/>
      <c r="K16" s="25">
        <v>17</v>
      </c>
      <c r="L16" s="25">
        <f t="shared" si="3"/>
        <v>17</v>
      </c>
      <c r="M16" s="25">
        <f t="shared" si="4"/>
      </c>
      <c r="N16" s="25"/>
      <c r="O16" s="25"/>
      <c r="P16" s="25">
        <f t="shared" si="5"/>
        <v>0</v>
      </c>
      <c r="Q16" s="25">
        <f t="shared" si="6"/>
      </c>
      <c r="R16" s="25"/>
      <c r="S16" s="25"/>
      <c r="T16" s="25">
        <f t="shared" si="7"/>
        <v>0</v>
      </c>
      <c r="U16" s="25">
        <f t="shared" si="8"/>
      </c>
    </row>
    <row r="17" spans="1:21" ht="37.5" customHeight="1">
      <c r="A17" s="112" t="s">
        <v>251</v>
      </c>
      <c r="B17" s="107">
        <f t="shared" si="9"/>
        <v>0</v>
      </c>
      <c r="C17" s="107">
        <f t="shared" si="10"/>
        <v>0</v>
      </c>
      <c r="D17" s="25">
        <f t="shared" si="11"/>
        <v>0</v>
      </c>
      <c r="E17" s="25">
        <f t="shared" si="12"/>
      </c>
      <c r="F17" s="107"/>
      <c r="G17" s="107"/>
      <c r="H17" s="107">
        <f t="shared" si="1"/>
        <v>0</v>
      </c>
      <c r="I17" s="25">
        <f t="shared" si="2"/>
      </c>
      <c r="J17" s="107"/>
      <c r="K17" s="107"/>
      <c r="L17" s="25">
        <f t="shared" si="3"/>
        <v>0</v>
      </c>
      <c r="M17" s="25">
        <f t="shared" si="4"/>
      </c>
      <c r="N17" s="107"/>
      <c r="O17" s="107"/>
      <c r="P17" s="25">
        <f t="shared" si="5"/>
        <v>0</v>
      </c>
      <c r="Q17" s="25">
        <f t="shared" si="6"/>
      </c>
      <c r="R17" s="107"/>
      <c r="S17" s="107"/>
      <c r="T17" s="25">
        <f t="shared" si="7"/>
        <v>0</v>
      </c>
      <c r="U17" s="25">
        <f t="shared" si="8"/>
      </c>
    </row>
    <row r="18" spans="1:21" ht="24.75" customHeight="1">
      <c r="A18" s="109" t="s">
        <v>252</v>
      </c>
      <c r="B18" s="107">
        <f t="shared" si="9"/>
        <v>0</v>
      </c>
      <c r="C18" s="107">
        <f t="shared" si="10"/>
        <v>122</v>
      </c>
      <c r="D18" s="25">
        <f t="shared" si="11"/>
        <v>122</v>
      </c>
      <c r="E18" s="25">
        <f t="shared" si="12"/>
      </c>
      <c r="F18" s="107"/>
      <c r="G18" s="107"/>
      <c r="H18" s="107">
        <f t="shared" si="1"/>
        <v>0</v>
      </c>
      <c r="I18" s="25">
        <f t="shared" si="2"/>
      </c>
      <c r="J18" s="107"/>
      <c r="K18" s="107">
        <v>122</v>
      </c>
      <c r="L18" s="25">
        <f t="shared" si="3"/>
        <v>122</v>
      </c>
      <c r="M18" s="25">
        <f t="shared" si="4"/>
      </c>
      <c r="N18" s="107"/>
      <c r="O18" s="107"/>
      <c r="P18" s="25">
        <f t="shared" si="5"/>
        <v>0</v>
      </c>
      <c r="Q18" s="25">
        <f t="shared" si="6"/>
      </c>
      <c r="R18" s="107"/>
      <c r="S18" s="107"/>
      <c r="T18" s="25">
        <f t="shared" si="7"/>
        <v>0</v>
      </c>
      <c r="U18" s="25">
        <f t="shared" si="8"/>
      </c>
    </row>
    <row r="19" spans="1:21" ht="36.75" customHeight="1">
      <c r="A19" s="108" t="s">
        <v>253</v>
      </c>
      <c r="B19" s="107">
        <f t="shared" si="9"/>
        <v>162</v>
      </c>
      <c r="C19" s="107">
        <f t="shared" si="10"/>
        <v>0</v>
      </c>
      <c r="D19" s="25">
        <f t="shared" si="11"/>
        <v>-162</v>
      </c>
      <c r="E19" s="25">
        <f t="shared" si="12"/>
        <v>-100</v>
      </c>
      <c r="F19" s="107"/>
      <c r="G19" s="107"/>
      <c r="H19" s="107">
        <f t="shared" si="1"/>
        <v>0</v>
      </c>
      <c r="I19" s="25">
        <f t="shared" si="2"/>
      </c>
      <c r="J19" s="107">
        <v>162</v>
      </c>
      <c r="K19" s="107"/>
      <c r="L19" s="25">
        <f t="shared" si="3"/>
        <v>-162</v>
      </c>
      <c r="M19" s="25">
        <f t="shared" si="4"/>
        <v>-100</v>
      </c>
      <c r="N19" s="107"/>
      <c r="O19" s="107"/>
      <c r="P19" s="25">
        <f t="shared" si="5"/>
        <v>0</v>
      </c>
      <c r="Q19" s="25">
        <f t="shared" si="6"/>
      </c>
      <c r="R19" s="107"/>
      <c r="S19" s="107"/>
      <c r="T19" s="25">
        <f t="shared" si="7"/>
        <v>0</v>
      </c>
      <c r="U19" s="25">
        <f t="shared" si="8"/>
      </c>
    </row>
    <row r="20" spans="1:21" ht="22.5" customHeight="1">
      <c r="A20" s="106" t="s">
        <v>254</v>
      </c>
      <c r="B20" s="107">
        <f t="shared" si="9"/>
        <v>0</v>
      </c>
      <c r="C20" s="107">
        <f t="shared" si="10"/>
        <v>0</v>
      </c>
      <c r="D20" s="25">
        <f t="shared" si="11"/>
        <v>0</v>
      </c>
      <c r="E20" s="25">
        <f t="shared" si="12"/>
      </c>
      <c r="F20" s="107"/>
      <c r="G20" s="107"/>
      <c r="H20" s="107">
        <f t="shared" si="1"/>
        <v>0</v>
      </c>
      <c r="I20" s="25">
        <f t="shared" si="2"/>
      </c>
      <c r="J20" s="107"/>
      <c r="K20" s="107"/>
      <c r="L20" s="25">
        <f t="shared" si="3"/>
        <v>0</v>
      </c>
      <c r="M20" s="25">
        <f t="shared" si="4"/>
      </c>
      <c r="N20" s="107"/>
      <c r="O20" s="107"/>
      <c r="P20" s="25">
        <f t="shared" si="5"/>
        <v>0</v>
      </c>
      <c r="Q20" s="25">
        <f t="shared" si="6"/>
      </c>
      <c r="R20" s="107"/>
      <c r="S20" s="107"/>
      <c r="T20" s="25">
        <f t="shared" si="7"/>
        <v>0</v>
      </c>
      <c r="U20" s="25">
        <f t="shared" si="8"/>
      </c>
    </row>
    <row r="21" spans="1:21" ht="24.75" customHeight="1">
      <c r="A21" s="106" t="s">
        <v>255</v>
      </c>
      <c r="B21" s="107">
        <f t="shared" si="9"/>
        <v>91370</v>
      </c>
      <c r="C21" s="107">
        <f t="shared" si="10"/>
        <v>10245</v>
      </c>
      <c r="D21" s="25">
        <f t="shared" si="11"/>
        <v>-81125</v>
      </c>
      <c r="E21" s="25">
        <f t="shared" si="12"/>
        <v>-88.8</v>
      </c>
      <c r="F21" s="107">
        <f>SUM(F22:F25)</f>
        <v>60630</v>
      </c>
      <c r="G21" s="107">
        <f aca="true" t="shared" si="16" ref="F21:K21">SUM(G22:G25)</f>
        <v>1789</v>
      </c>
      <c r="H21" s="107">
        <f t="shared" si="1"/>
        <v>-58841</v>
      </c>
      <c r="I21" s="25">
        <f t="shared" si="2"/>
        <v>-97</v>
      </c>
      <c r="J21" s="107">
        <f t="shared" si="16"/>
        <v>30740</v>
      </c>
      <c r="K21" s="107">
        <f t="shared" si="16"/>
        <v>2745</v>
      </c>
      <c r="L21" s="25">
        <f t="shared" si="3"/>
        <v>-27995</v>
      </c>
      <c r="M21" s="25">
        <f t="shared" si="4"/>
        <v>-91.1</v>
      </c>
      <c r="N21" s="107">
        <f aca="true" t="shared" si="17" ref="N21:S21">SUM(N22:N25)</f>
        <v>0</v>
      </c>
      <c r="O21" s="107">
        <f t="shared" si="17"/>
        <v>0</v>
      </c>
      <c r="P21" s="25">
        <f t="shared" si="5"/>
        <v>0</v>
      </c>
      <c r="Q21" s="25">
        <f t="shared" si="6"/>
      </c>
      <c r="R21" s="107">
        <f t="shared" si="17"/>
        <v>0</v>
      </c>
      <c r="S21" s="107">
        <f t="shared" si="17"/>
        <v>5711</v>
      </c>
      <c r="T21" s="25">
        <f t="shared" si="7"/>
        <v>5711</v>
      </c>
      <c r="U21" s="25">
        <f t="shared" si="8"/>
      </c>
    </row>
    <row r="22" spans="1:21" ht="24.75" customHeight="1">
      <c r="A22" s="113" t="s">
        <v>256</v>
      </c>
      <c r="B22" s="107">
        <f t="shared" si="9"/>
        <v>0</v>
      </c>
      <c r="C22" s="107">
        <f t="shared" si="10"/>
        <v>0</v>
      </c>
      <c r="D22" s="25">
        <f t="shared" si="11"/>
        <v>0</v>
      </c>
      <c r="E22" s="25">
        <f t="shared" si="12"/>
      </c>
      <c r="F22" s="25"/>
      <c r="G22" s="25"/>
      <c r="H22" s="107">
        <f t="shared" si="1"/>
        <v>0</v>
      </c>
      <c r="I22" s="25">
        <f t="shared" si="2"/>
      </c>
      <c r="J22" s="25"/>
      <c r="K22" s="25"/>
      <c r="L22" s="25">
        <f t="shared" si="3"/>
        <v>0</v>
      </c>
      <c r="M22" s="25">
        <f t="shared" si="4"/>
      </c>
      <c r="N22" s="25"/>
      <c r="O22" s="25"/>
      <c r="P22" s="25">
        <f t="shared" si="5"/>
        <v>0</v>
      </c>
      <c r="Q22" s="25">
        <f t="shared" si="6"/>
      </c>
      <c r="R22" s="25"/>
      <c r="S22" s="25"/>
      <c r="T22" s="25">
        <f t="shared" si="7"/>
        <v>0</v>
      </c>
      <c r="U22" s="25">
        <f t="shared" si="8"/>
      </c>
    </row>
    <row r="23" spans="1:21" ht="24.75" customHeight="1">
      <c r="A23" s="113" t="s">
        <v>257</v>
      </c>
      <c r="B23" s="107">
        <f t="shared" si="9"/>
        <v>1517</v>
      </c>
      <c r="C23" s="107">
        <f t="shared" si="10"/>
        <v>1874</v>
      </c>
      <c r="D23" s="25">
        <f t="shared" si="11"/>
        <v>357</v>
      </c>
      <c r="E23" s="25">
        <f t="shared" si="12"/>
        <v>23.5</v>
      </c>
      <c r="F23" s="25">
        <v>1117</v>
      </c>
      <c r="G23" s="25">
        <f>305+1484</f>
        <v>1789</v>
      </c>
      <c r="H23" s="107">
        <f t="shared" si="1"/>
        <v>672</v>
      </c>
      <c r="I23" s="25">
        <f t="shared" si="2"/>
        <v>60.2</v>
      </c>
      <c r="J23" s="25">
        <v>400</v>
      </c>
      <c r="K23" s="25">
        <v>85</v>
      </c>
      <c r="L23" s="25">
        <f t="shared" si="3"/>
        <v>-315</v>
      </c>
      <c r="M23" s="25">
        <f t="shared" si="4"/>
        <v>-78.8</v>
      </c>
      <c r="N23" s="25"/>
      <c r="O23" s="25"/>
      <c r="P23" s="25">
        <f t="shared" si="5"/>
        <v>0</v>
      </c>
      <c r="Q23" s="25">
        <f t="shared" si="6"/>
      </c>
      <c r="R23" s="25"/>
      <c r="S23" s="25"/>
      <c r="T23" s="25">
        <f t="shared" si="7"/>
        <v>0</v>
      </c>
      <c r="U23" s="25">
        <f t="shared" si="8"/>
      </c>
    </row>
    <row r="24" spans="1:21" ht="24.75" customHeight="1">
      <c r="A24" s="113" t="s">
        <v>258</v>
      </c>
      <c r="B24" s="107">
        <f t="shared" si="9"/>
        <v>0</v>
      </c>
      <c r="C24" s="107">
        <f t="shared" si="10"/>
        <v>0</v>
      </c>
      <c r="D24" s="25">
        <f t="shared" si="11"/>
        <v>0</v>
      </c>
      <c r="E24" s="25">
        <f t="shared" si="12"/>
      </c>
      <c r="F24" s="25"/>
      <c r="G24" s="25"/>
      <c r="H24" s="107">
        <f t="shared" si="1"/>
        <v>0</v>
      </c>
      <c r="I24" s="25">
        <f t="shared" si="2"/>
      </c>
      <c r="J24" s="25"/>
      <c r="K24" s="25"/>
      <c r="L24" s="25">
        <f t="shared" si="3"/>
        <v>0</v>
      </c>
      <c r="M24" s="25">
        <f t="shared" si="4"/>
      </c>
      <c r="N24" s="25"/>
      <c r="O24" s="25"/>
      <c r="P24" s="25">
        <f t="shared" si="5"/>
        <v>0</v>
      </c>
      <c r="Q24" s="25">
        <f t="shared" si="6"/>
      </c>
      <c r="R24" s="25"/>
      <c r="S24" s="25"/>
      <c r="T24" s="25">
        <f t="shared" si="7"/>
        <v>0</v>
      </c>
      <c r="U24" s="25">
        <f t="shared" si="8"/>
      </c>
    </row>
    <row r="25" spans="1:21" ht="39.75" customHeight="1">
      <c r="A25" s="112" t="s">
        <v>259</v>
      </c>
      <c r="B25" s="107">
        <f t="shared" si="9"/>
        <v>89853</v>
      </c>
      <c r="C25" s="107">
        <f t="shared" si="10"/>
        <v>8371</v>
      </c>
      <c r="D25" s="25">
        <f t="shared" si="11"/>
        <v>-81482</v>
      </c>
      <c r="E25" s="25">
        <f t="shared" si="12"/>
        <v>-90.7</v>
      </c>
      <c r="F25" s="25">
        <v>59513</v>
      </c>
      <c r="G25" s="25"/>
      <c r="H25" s="107">
        <f t="shared" si="1"/>
        <v>-59513</v>
      </c>
      <c r="I25" s="25">
        <f t="shared" si="2"/>
        <v>-100</v>
      </c>
      <c r="J25" s="25">
        <v>30340</v>
      </c>
      <c r="K25" s="25">
        <v>2660</v>
      </c>
      <c r="L25" s="25">
        <f t="shared" si="3"/>
        <v>-27680</v>
      </c>
      <c r="M25" s="25">
        <f t="shared" si="4"/>
        <v>-91.2</v>
      </c>
      <c r="N25" s="25"/>
      <c r="O25" s="25"/>
      <c r="P25" s="25">
        <f t="shared" si="5"/>
        <v>0</v>
      </c>
      <c r="Q25" s="25">
        <f t="shared" si="6"/>
      </c>
      <c r="R25" s="25"/>
      <c r="S25" s="25">
        <v>5711</v>
      </c>
      <c r="T25" s="25">
        <f t="shared" si="7"/>
        <v>5711</v>
      </c>
      <c r="U25" s="25">
        <f t="shared" si="8"/>
      </c>
    </row>
    <row r="26" spans="1:21" ht="24.75" customHeight="1">
      <c r="A26" s="106" t="s">
        <v>260</v>
      </c>
      <c r="B26" s="107">
        <f t="shared" si="9"/>
        <v>19596</v>
      </c>
      <c r="C26" s="107">
        <f t="shared" si="10"/>
        <v>14399</v>
      </c>
      <c r="D26" s="25">
        <f t="shared" si="11"/>
        <v>-5197</v>
      </c>
      <c r="E26" s="25">
        <f t="shared" si="12"/>
        <v>-26.5</v>
      </c>
      <c r="F26" s="25">
        <v>12264</v>
      </c>
      <c r="G26" s="25">
        <v>7000</v>
      </c>
      <c r="H26" s="107">
        <f t="shared" si="1"/>
        <v>-5264</v>
      </c>
      <c r="I26" s="25">
        <f t="shared" si="2"/>
        <v>-42.9</v>
      </c>
      <c r="J26" s="25">
        <v>1933</v>
      </c>
      <c r="K26" s="25">
        <v>2000</v>
      </c>
      <c r="L26" s="25">
        <f t="shared" si="3"/>
        <v>67</v>
      </c>
      <c r="M26" s="25">
        <f t="shared" si="4"/>
        <v>3.5</v>
      </c>
      <c r="N26" s="25">
        <v>276</v>
      </c>
      <c r="O26" s="25">
        <v>276</v>
      </c>
      <c r="P26" s="25">
        <f t="shared" si="5"/>
        <v>0</v>
      </c>
      <c r="Q26" s="25">
        <f t="shared" si="6"/>
        <v>0</v>
      </c>
      <c r="R26" s="25">
        <v>5123</v>
      </c>
      <c r="S26" s="25">
        <v>5123</v>
      </c>
      <c r="T26" s="25">
        <f t="shared" si="7"/>
        <v>0</v>
      </c>
      <c r="U26" s="25">
        <f t="shared" si="8"/>
        <v>0</v>
      </c>
    </row>
    <row r="27" spans="1:21" ht="24.75" customHeight="1">
      <c r="A27" s="106" t="s">
        <v>261</v>
      </c>
      <c r="B27" s="107">
        <f t="shared" si="9"/>
        <v>3</v>
      </c>
      <c r="C27" s="107">
        <f t="shared" si="10"/>
        <v>0</v>
      </c>
      <c r="D27" s="25">
        <f t="shared" si="11"/>
        <v>-3</v>
      </c>
      <c r="E27" s="25">
        <f t="shared" si="12"/>
        <v>-100</v>
      </c>
      <c r="F27" s="25">
        <v>3</v>
      </c>
      <c r="G27" s="25"/>
      <c r="H27" s="107">
        <f t="shared" si="1"/>
        <v>-3</v>
      </c>
      <c r="I27" s="25">
        <f t="shared" si="2"/>
        <v>-100</v>
      </c>
      <c r="J27" s="25"/>
      <c r="K27" s="25"/>
      <c r="L27" s="25">
        <f t="shared" si="3"/>
        <v>0</v>
      </c>
      <c r="M27" s="25">
        <f t="shared" si="4"/>
      </c>
      <c r="N27" s="25"/>
      <c r="O27" s="25"/>
      <c r="P27" s="25">
        <f t="shared" si="5"/>
        <v>0</v>
      </c>
      <c r="Q27" s="25">
        <f t="shared" si="6"/>
      </c>
      <c r="R27" s="25"/>
      <c r="S27" s="25"/>
      <c r="T27" s="25">
        <f t="shared" si="7"/>
        <v>0</v>
      </c>
      <c r="U27" s="25">
        <f t="shared" si="8"/>
      </c>
    </row>
    <row r="28" spans="1:21" ht="24.75" customHeight="1">
      <c r="A28" s="106" t="s">
        <v>262</v>
      </c>
      <c r="B28" s="107">
        <f t="shared" si="9"/>
        <v>0</v>
      </c>
      <c r="C28" s="107">
        <f t="shared" si="10"/>
        <v>0</v>
      </c>
      <c r="D28" s="25">
        <f t="shared" si="11"/>
        <v>0</v>
      </c>
      <c r="E28" s="25">
        <f t="shared" si="12"/>
      </c>
      <c r="F28" s="25">
        <v>0</v>
      </c>
      <c r="G28" s="25"/>
      <c r="H28" s="107">
        <f t="shared" si="1"/>
        <v>0</v>
      </c>
      <c r="I28" s="25">
        <f t="shared" si="2"/>
      </c>
      <c r="J28" s="25"/>
      <c r="K28" s="25"/>
      <c r="L28" s="25">
        <f t="shared" si="3"/>
        <v>0</v>
      </c>
      <c r="M28" s="25">
        <f t="shared" si="4"/>
      </c>
      <c r="N28" s="25"/>
      <c r="O28" s="25"/>
      <c r="P28" s="25">
        <f t="shared" si="5"/>
        <v>0</v>
      </c>
      <c r="Q28" s="25">
        <f t="shared" si="6"/>
      </c>
      <c r="R28" s="25"/>
      <c r="S28" s="25"/>
      <c r="T28" s="25">
        <f t="shared" si="7"/>
        <v>0</v>
      </c>
      <c r="U28" s="25">
        <f t="shared" si="8"/>
      </c>
    </row>
    <row r="29" spans="1:21" ht="24.75" customHeight="1">
      <c r="A29" s="114" t="s">
        <v>263</v>
      </c>
      <c r="B29" s="107">
        <f t="shared" si="9"/>
        <v>322876</v>
      </c>
      <c r="C29" s="107">
        <f t="shared" si="10"/>
        <v>381975</v>
      </c>
      <c r="D29" s="25">
        <f t="shared" si="11"/>
        <v>59099</v>
      </c>
      <c r="E29" s="25">
        <f t="shared" si="12"/>
        <v>18.3</v>
      </c>
      <c r="F29" s="107">
        <f>SUM(F5,F8,F15,F21,F26:F28)</f>
        <v>251370</v>
      </c>
      <c r="G29" s="107">
        <f>SUM(G5,G8,G15,G21,G26:G28)</f>
        <v>212363</v>
      </c>
      <c r="H29" s="107">
        <f t="shared" si="1"/>
        <v>-39007</v>
      </c>
      <c r="I29" s="25">
        <f t="shared" si="2"/>
        <v>-15.5</v>
      </c>
      <c r="J29" s="107">
        <f>SUM(J5,J8,J15,J21,J26:J28)</f>
        <v>55290</v>
      </c>
      <c r="K29" s="107">
        <f>SUM(K5,K8,K15,K21,K26:K28)</f>
        <v>77209</v>
      </c>
      <c r="L29" s="25">
        <f t="shared" si="3"/>
        <v>21919</v>
      </c>
      <c r="M29" s="25">
        <f t="shared" si="4"/>
        <v>39.6</v>
      </c>
      <c r="N29" s="107">
        <f aca="true" t="shared" si="18" ref="N29:S29">SUM(N5,N8,N15,N21,N26:N28)</f>
        <v>5764</v>
      </c>
      <c r="O29" s="107">
        <f t="shared" si="18"/>
        <v>57141</v>
      </c>
      <c r="P29" s="25">
        <f t="shared" si="5"/>
        <v>51377</v>
      </c>
      <c r="Q29" s="25">
        <f t="shared" si="6"/>
        <v>891.3</v>
      </c>
      <c r="R29" s="107">
        <f t="shared" si="18"/>
        <v>10452</v>
      </c>
      <c r="S29" s="107">
        <f t="shared" si="18"/>
        <v>35262</v>
      </c>
      <c r="T29" s="25">
        <f t="shared" si="7"/>
        <v>24810</v>
      </c>
      <c r="U29" s="25">
        <f t="shared" si="8"/>
        <v>237.4</v>
      </c>
    </row>
    <row r="30" spans="1:21" ht="24.75" customHeight="1">
      <c r="A30" s="115" t="s">
        <v>264</v>
      </c>
      <c r="B30" s="107">
        <f t="shared" si="9"/>
        <v>79465</v>
      </c>
      <c r="C30" s="107">
        <f t="shared" si="10"/>
        <v>241977</v>
      </c>
      <c r="D30" s="25">
        <f t="shared" si="11"/>
        <v>162512</v>
      </c>
      <c r="E30" s="25">
        <f t="shared" si="12"/>
        <v>204.5</v>
      </c>
      <c r="F30" s="107">
        <f>SUM(F31,F34,F35,F36,F37)</f>
        <v>55001</v>
      </c>
      <c r="G30" s="107">
        <f>SUM(G31,G34,G35,G36,G37)</f>
        <v>215052</v>
      </c>
      <c r="H30" s="107">
        <f t="shared" si="1"/>
        <v>160051</v>
      </c>
      <c r="I30" s="25">
        <f t="shared" si="2"/>
        <v>291</v>
      </c>
      <c r="J30" s="107">
        <f>SUM(J31,J34,J35,J36,J37)</f>
        <v>24009</v>
      </c>
      <c r="K30" s="107">
        <f>SUM(K31,K34,K35,K36,K37)</f>
        <v>25900</v>
      </c>
      <c r="L30" s="25">
        <f t="shared" si="3"/>
        <v>1891</v>
      </c>
      <c r="M30" s="25">
        <f t="shared" si="4"/>
        <v>7.9</v>
      </c>
      <c r="N30" s="107">
        <f aca="true" t="shared" si="19" ref="N30:S30">SUM(N31,N34,N35,N36,N37)</f>
        <v>293</v>
      </c>
      <c r="O30" s="107">
        <f t="shared" si="19"/>
        <v>0</v>
      </c>
      <c r="P30" s="25">
        <f t="shared" si="5"/>
        <v>-293</v>
      </c>
      <c r="Q30" s="25">
        <f t="shared" si="6"/>
        <v>-100</v>
      </c>
      <c r="R30" s="107">
        <f t="shared" si="19"/>
        <v>162</v>
      </c>
      <c r="S30" s="107">
        <f t="shared" si="19"/>
        <v>1025</v>
      </c>
      <c r="T30" s="25">
        <f t="shared" si="7"/>
        <v>863</v>
      </c>
      <c r="U30" s="25">
        <f t="shared" si="8"/>
        <v>532.7</v>
      </c>
    </row>
    <row r="31" spans="1:21" ht="24.75" customHeight="1">
      <c r="A31" s="116" t="s">
        <v>265</v>
      </c>
      <c r="B31" s="107">
        <f t="shared" si="9"/>
        <v>335</v>
      </c>
      <c r="C31" s="107">
        <f t="shared" si="10"/>
        <v>0</v>
      </c>
      <c r="D31" s="25">
        <f t="shared" si="11"/>
        <v>-335</v>
      </c>
      <c r="E31" s="25">
        <f t="shared" si="12"/>
        <v>-100</v>
      </c>
      <c r="F31" s="107">
        <f>SUM(F32:F33)</f>
        <v>160</v>
      </c>
      <c r="G31" s="107">
        <f>SUM(G32:G33)</f>
        <v>0</v>
      </c>
      <c r="H31" s="107">
        <f t="shared" si="1"/>
        <v>-160</v>
      </c>
      <c r="I31" s="25">
        <f t="shared" si="2"/>
        <v>-100</v>
      </c>
      <c r="J31" s="107">
        <f>SUM(J32:J33)</f>
        <v>0</v>
      </c>
      <c r="K31" s="107">
        <f>SUM(K32:K33)</f>
        <v>0</v>
      </c>
      <c r="L31" s="25">
        <f t="shared" si="3"/>
        <v>0</v>
      </c>
      <c r="M31" s="25">
        <f t="shared" si="4"/>
      </c>
      <c r="N31" s="107">
        <f aca="true" t="shared" si="20" ref="N31:S31">SUM(N32:N33)</f>
        <v>175</v>
      </c>
      <c r="O31" s="107">
        <f t="shared" si="20"/>
        <v>0</v>
      </c>
      <c r="P31" s="25">
        <f t="shared" si="5"/>
        <v>-175</v>
      </c>
      <c r="Q31" s="25">
        <f t="shared" si="6"/>
        <v>-100</v>
      </c>
      <c r="R31" s="107">
        <f t="shared" si="20"/>
        <v>0</v>
      </c>
      <c r="S31" s="107">
        <f t="shared" si="20"/>
        <v>0</v>
      </c>
      <c r="T31" s="25">
        <f t="shared" si="7"/>
        <v>0</v>
      </c>
      <c r="U31" s="25">
        <f t="shared" si="8"/>
      </c>
    </row>
    <row r="32" spans="1:21" ht="24.75" customHeight="1">
      <c r="A32" s="113" t="s">
        <v>266</v>
      </c>
      <c r="B32" s="107">
        <f t="shared" si="9"/>
        <v>0</v>
      </c>
      <c r="C32" s="107">
        <f t="shared" si="10"/>
        <v>0</v>
      </c>
      <c r="D32" s="25">
        <f t="shared" si="11"/>
        <v>0</v>
      </c>
      <c r="E32" s="25">
        <f t="shared" si="12"/>
      </c>
      <c r="F32" s="25"/>
      <c r="G32" s="25"/>
      <c r="H32" s="107">
        <f t="shared" si="1"/>
        <v>0</v>
      </c>
      <c r="I32" s="25">
        <f t="shared" si="2"/>
      </c>
      <c r="J32" s="25"/>
      <c r="K32" s="25"/>
      <c r="L32" s="25">
        <f t="shared" si="3"/>
        <v>0</v>
      </c>
      <c r="M32" s="25">
        <f t="shared" si="4"/>
      </c>
      <c r="N32" s="25"/>
      <c r="O32" s="25"/>
      <c r="P32" s="25">
        <f t="shared" si="5"/>
        <v>0</v>
      </c>
      <c r="Q32" s="25">
        <f t="shared" si="6"/>
      </c>
      <c r="R32" s="25"/>
      <c r="S32" s="25"/>
      <c r="T32" s="25">
        <f t="shared" si="7"/>
        <v>0</v>
      </c>
      <c r="U32" s="25">
        <f t="shared" si="8"/>
      </c>
    </row>
    <row r="33" spans="1:21" ht="24.75" customHeight="1">
      <c r="A33" s="116" t="s">
        <v>267</v>
      </c>
      <c r="B33" s="107">
        <f t="shared" si="9"/>
        <v>335</v>
      </c>
      <c r="C33" s="107">
        <f t="shared" si="10"/>
        <v>0</v>
      </c>
      <c r="D33" s="25">
        <f t="shared" si="11"/>
        <v>-335</v>
      </c>
      <c r="E33" s="25">
        <f t="shared" si="12"/>
        <v>-100</v>
      </c>
      <c r="F33" s="25">
        <v>160</v>
      </c>
      <c r="G33" s="25"/>
      <c r="H33" s="107">
        <f t="shared" si="1"/>
        <v>-160</v>
      </c>
      <c r="I33" s="25">
        <f t="shared" si="2"/>
        <v>-100</v>
      </c>
      <c r="J33" s="25"/>
      <c r="K33" s="25"/>
      <c r="L33" s="25">
        <f t="shared" si="3"/>
        <v>0</v>
      </c>
      <c r="M33" s="25">
        <f t="shared" si="4"/>
      </c>
      <c r="N33" s="25">
        <v>175</v>
      </c>
      <c r="O33" s="25"/>
      <c r="P33" s="25">
        <f t="shared" si="5"/>
        <v>-175</v>
      </c>
      <c r="Q33" s="25">
        <f t="shared" si="6"/>
        <v>-100</v>
      </c>
      <c r="R33" s="25"/>
      <c r="S33" s="25"/>
      <c r="T33" s="25">
        <f t="shared" si="7"/>
        <v>0</v>
      </c>
      <c r="U33" s="25">
        <f t="shared" si="8"/>
      </c>
    </row>
    <row r="34" spans="1:21" ht="24.75" customHeight="1">
      <c r="A34" s="113" t="s">
        <v>268</v>
      </c>
      <c r="B34" s="107">
        <f t="shared" si="9"/>
        <v>20000</v>
      </c>
      <c r="C34" s="107">
        <f t="shared" si="10"/>
        <v>146025</v>
      </c>
      <c r="D34" s="25">
        <f t="shared" si="11"/>
        <v>126025</v>
      </c>
      <c r="E34" s="25">
        <f t="shared" si="12"/>
        <v>630.1</v>
      </c>
      <c r="F34" s="25"/>
      <c r="G34" s="25">
        <v>120000</v>
      </c>
      <c r="H34" s="107">
        <f t="shared" si="1"/>
        <v>120000</v>
      </c>
      <c r="I34" s="25">
        <f t="shared" si="2"/>
      </c>
      <c r="J34" s="25">
        <v>20000</v>
      </c>
      <c r="K34" s="25">
        <v>25000</v>
      </c>
      <c r="L34" s="25">
        <f t="shared" si="3"/>
        <v>5000</v>
      </c>
      <c r="M34" s="25">
        <f t="shared" si="4"/>
        <v>25</v>
      </c>
      <c r="N34" s="25"/>
      <c r="O34" s="25"/>
      <c r="P34" s="25">
        <f t="shared" si="5"/>
        <v>0</v>
      </c>
      <c r="Q34" s="25">
        <f t="shared" si="6"/>
      </c>
      <c r="R34" s="25"/>
      <c r="S34" s="25">
        <v>1025</v>
      </c>
      <c r="T34" s="25">
        <f t="shared" si="7"/>
        <v>1025</v>
      </c>
      <c r="U34" s="25">
        <f t="shared" si="8"/>
      </c>
    </row>
    <row r="35" spans="1:21" ht="24.75" customHeight="1">
      <c r="A35" s="113" t="s">
        <v>269</v>
      </c>
      <c r="B35" s="107">
        <f t="shared" si="9"/>
        <v>14391</v>
      </c>
      <c r="C35" s="107">
        <f t="shared" si="10"/>
        <v>0</v>
      </c>
      <c r="D35" s="25">
        <f t="shared" si="11"/>
        <v>-14391</v>
      </c>
      <c r="E35" s="25">
        <f t="shared" si="12"/>
        <v>-100</v>
      </c>
      <c r="F35" s="25">
        <f>11162-160</f>
        <v>11002</v>
      </c>
      <c r="G35" s="25"/>
      <c r="H35" s="107">
        <f t="shared" si="1"/>
        <v>-11002</v>
      </c>
      <c r="I35" s="25">
        <f t="shared" si="2"/>
        <v>-100</v>
      </c>
      <c r="J35" s="25">
        <v>3109</v>
      </c>
      <c r="K35" s="25"/>
      <c r="L35" s="25">
        <f t="shared" si="3"/>
        <v>-3109</v>
      </c>
      <c r="M35" s="25">
        <f t="shared" si="4"/>
        <v>-100</v>
      </c>
      <c r="N35" s="25">
        <v>118</v>
      </c>
      <c r="O35" s="25"/>
      <c r="P35" s="25">
        <f t="shared" si="5"/>
        <v>-118</v>
      </c>
      <c r="Q35" s="25">
        <f t="shared" si="6"/>
        <v>-100</v>
      </c>
      <c r="R35" s="25">
        <v>162</v>
      </c>
      <c r="S35" s="25"/>
      <c r="T35" s="25">
        <f t="shared" si="7"/>
        <v>-162</v>
      </c>
      <c r="U35" s="25">
        <f t="shared" si="8"/>
        <v>-100</v>
      </c>
    </row>
    <row r="36" spans="1:21" s="97" customFormat="1" ht="24.75" customHeight="1">
      <c r="A36" s="117" t="s">
        <v>270</v>
      </c>
      <c r="B36" s="107">
        <f t="shared" si="9"/>
        <v>44739</v>
      </c>
      <c r="C36" s="107">
        <f t="shared" si="10"/>
        <v>95952</v>
      </c>
      <c r="D36" s="25">
        <f t="shared" si="11"/>
        <v>51213</v>
      </c>
      <c r="E36" s="25">
        <f t="shared" si="12"/>
        <v>114.5</v>
      </c>
      <c r="F36" s="25">
        <v>43839</v>
      </c>
      <c r="G36" s="25">
        <v>95052</v>
      </c>
      <c r="H36" s="107">
        <f t="shared" si="1"/>
        <v>51213</v>
      </c>
      <c r="I36" s="25">
        <f t="shared" si="2"/>
        <v>116.8</v>
      </c>
      <c r="J36" s="25">
        <v>900</v>
      </c>
      <c r="K36" s="25">
        <v>900</v>
      </c>
      <c r="L36" s="25">
        <f t="shared" si="3"/>
        <v>0</v>
      </c>
      <c r="M36" s="25">
        <f t="shared" si="4"/>
        <v>0</v>
      </c>
      <c r="N36" s="25"/>
      <c r="O36" s="25"/>
      <c r="P36" s="25">
        <f t="shared" si="5"/>
        <v>0</v>
      </c>
      <c r="Q36" s="25">
        <f t="shared" si="6"/>
      </c>
      <c r="R36" s="25"/>
      <c r="S36" s="25"/>
      <c r="T36" s="25">
        <f t="shared" si="7"/>
        <v>0</v>
      </c>
      <c r="U36" s="25">
        <f t="shared" si="8"/>
      </c>
    </row>
    <row r="37" spans="1:21" s="97" customFormat="1" ht="24.75" customHeight="1">
      <c r="A37" s="117" t="s">
        <v>271</v>
      </c>
      <c r="B37" s="107">
        <f t="shared" si="9"/>
        <v>0</v>
      </c>
      <c r="C37" s="107">
        <f t="shared" si="10"/>
        <v>0</v>
      </c>
      <c r="D37" s="25">
        <f t="shared" si="11"/>
        <v>0</v>
      </c>
      <c r="E37" s="25">
        <f t="shared" si="12"/>
      </c>
      <c r="F37" s="25"/>
      <c r="G37" s="25"/>
      <c r="H37" s="107">
        <f t="shared" si="1"/>
        <v>0</v>
      </c>
      <c r="I37" s="25">
        <f t="shared" si="2"/>
      </c>
      <c r="J37" s="25"/>
      <c r="K37" s="25"/>
      <c r="L37" s="25">
        <f t="shared" si="3"/>
        <v>0</v>
      </c>
      <c r="M37" s="25">
        <f t="shared" si="4"/>
      </c>
      <c r="N37" s="25"/>
      <c r="O37" s="25"/>
      <c r="P37" s="25">
        <f t="shared" si="5"/>
        <v>0</v>
      </c>
      <c r="Q37" s="25">
        <f t="shared" si="6"/>
      </c>
      <c r="R37" s="25"/>
      <c r="S37" s="25"/>
      <c r="T37" s="25">
        <f t="shared" si="7"/>
        <v>0</v>
      </c>
      <c r="U37" s="25">
        <f t="shared" si="8"/>
      </c>
    </row>
    <row r="38" spans="1:21" ht="24.75" customHeight="1">
      <c r="A38" s="114" t="s">
        <v>272</v>
      </c>
      <c r="B38" s="107">
        <f t="shared" si="9"/>
        <v>402341</v>
      </c>
      <c r="C38" s="107">
        <f t="shared" si="10"/>
        <v>623952</v>
      </c>
      <c r="D38" s="25">
        <f t="shared" si="11"/>
        <v>221611</v>
      </c>
      <c r="E38" s="25">
        <f t="shared" si="12"/>
        <v>55.1</v>
      </c>
      <c r="F38" s="107">
        <f>SUM(F29,F30)</f>
        <v>306371</v>
      </c>
      <c r="G38" s="107">
        <f>SUM(G29,G30)</f>
        <v>427415</v>
      </c>
      <c r="H38" s="107">
        <f t="shared" si="1"/>
        <v>121044</v>
      </c>
      <c r="I38" s="25">
        <f t="shared" si="2"/>
        <v>39.5</v>
      </c>
      <c r="J38" s="107">
        <f aca="true" t="shared" si="21" ref="J38:O38">SUM(J29,J30)</f>
        <v>79299</v>
      </c>
      <c r="K38" s="107">
        <f t="shared" si="21"/>
        <v>103109</v>
      </c>
      <c r="L38" s="25">
        <f t="shared" si="3"/>
        <v>23810</v>
      </c>
      <c r="M38" s="25">
        <f t="shared" si="4"/>
        <v>30</v>
      </c>
      <c r="N38" s="107">
        <f t="shared" si="21"/>
        <v>6057</v>
      </c>
      <c r="O38" s="107">
        <f t="shared" si="21"/>
        <v>57141</v>
      </c>
      <c r="P38" s="25">
        <f t="shared" si="5"/>
        <v>51084</v>
      </c>
      <c r="Q38" s="25">
        <f t="shared" si="6"/>
        <v>843.4</v>
      </c>
      <c r="R38" s="107">
        <f>SUM(R29,R30)</f>
        <v>10614</v>
      </c>
      <c r="S38" s="107">
        <f>SUM(S29,S30)</f>
        <v>36287</v>
      </c>
      <c r="T38" s="25">
        <f t="shared" si="7"/>
        <v>25673</v>
      </c>
      <c r="U38" s="25">
        <f t="shared" si="8"/>
        <v>241.9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13">
    <mergeCell ref="A1:U1"/>
    <mergeCell ref="L2:M2"/>
    <mergeCell ref="P2:Q2"/>
    <mergeCell ref="T2:U2"/>
    <mergeCell ref="F3:I3"/>
    <mergeCell ref="J3:M3"/>
    <mergeCell ref="N3:Q3"/>
    <mergeCell ref="R3:U3"/>
    <mergeCell ref="A3:A4"/>
    <mergeCell ref="B3:B4"/>
    <mergeCell ref="C3:C4"/>
    <mergeCell ref="D3:D4"/>
    <mergeCell ref="E3:E4"/>
  </mergeCells>
  <printOptions/>
  <pageMargins left="0.8263888888888888" right="0.5902777777777778" top="0.4326388888888889" bottom="0.11805555555555555" header="0.51" footer="0.51"/>
  <pageSetup fitToHeight="1" fitToWidth="1" horizontalDpi="600" verticalDpi="600" orientation="landscape" paperSize="9" scale="3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Zeros="0" view="pageBreakPreview" zoomScale="70" zoomScaleSheetLayoutView="70" workbookViewId="0" topLeftCell="A1">
      <selection activeCell="K12" sqref="K12"/>
    </sheetView>
  </sheetViews>
  <sheetFormatPr defaultColWidth="8.75390625" defaultRowHeight="14.25"/>
  <cols>
    <col min="1" max="1" width="10.125" style="74" customWidth="1"/>
    <col min="2" max="2" width="25.25390625" style="74" customWidth="1"/>
    <col min="3" max="3" width="10.375" style="74" customWidth="1"/>
    <col min="4" max="4" width="11.25390625" style="74" customWidth="1"/>
    <col min="5" max="5" width="10.875" style="74" customWidth="1"/>
    <col min="6" max="6" width="10.375" style="74" customWidth="1"/>
    <col min="7" max="7" width="11.00390625" style="75" customWidth="1"/>
    <col min="8" max="16" width="10.375" style="75" customWidth="1"/>
    <col min="17" max="17" width="12.75390625" style="75" customWidth="1"/>
    <col min="18" max="16384" width="8.75390625" style="74" customWidth="1"/>
  </cols>
  <sheetData>
    <row r="1" ht="21.75" customHeight="1">
      <c r="A1" s="76"/>
    </row>
    <row r="2" spans="1:17" ht="60.75" customHeight="1">
      <c r="A2" s="77" t="s">
        <v>273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28.5" customHeight="1">
      <c r="A3" s="79" t="s">
        <v>274</v>
      </c>
      <c r="B3" s="80"/>
      <c r="C3" s="80"/>
      <c r="D3" s="80"/>
      <c r="E3" s="80"/>
      <c r="F3" s="80"/>
      <c r="G3" s="81"/>
      <c r="H3" s="81"/>
      <c r="I3" s="81"/>
      <c r="J3" s="81"/>
      <c r="K3" s="81"/>
      <c r="L3" s="81"/>
      <c r="M3" s="81"/>
      <c r="N3" s="81"/>
      <c r="O3" s="81"/>
      <c r="P3" s="81"/>
      <c r="Q3" s="81" t="s">
        <v>275</v>
      </c>
    </row>
    <row r="4" spans="1:17" ht="42.75" customHeight="1">
      <c r="A4" s="82" t="s">
        <v>276</v>
      </c>
      <c r="B4" s="82" t="s">
        <v>277</v>
      </c>
      <c r="C4" s="83" t="s">
        <v>278</v>
      </c>
      <c r="D4" s="84"/>
      <c r="E4" s="84"/>
      <c r="F4" s="85" t="s">
        <v>279</v>
      </c>
      <c r="G4" s="86"/>
      <c r="H4" s="86"/>
      <c r="I4" s="88" t="s">
        <v>280</v>
      </c>
      <c r="J4" s="95"/>
      <c r="K4" s="95"/>
      <c r="L4" s="88" t="s">
        <v>281</v>
      </c>
      <c r="M4" s="95"/>
      <c r="N4" s="95"/>
      <c r="O4" s="88" t="s">
        <v>282</v>
      </c>
      <c r="P4" s="95"/>
      <c r="Q4" s="95"/>
    </row>
    <row r="5" spans="1:17" ht="66" customHeight="1">
      <c r="A5" s="87"/>
      <c r="B5" s="87"/>
      <c r="C5" s="85" t="s">
        <v>283</v>
      </c>
      <c r="D5" s="85" t="s">
        <v>284</v>
      </c>
      <c r="E5" s="85" t="s">
        <v>285</v>
      </c>
      <c r="F5" s="85" t="s">
        <v>286</v>
      </c>
      <c r="G5" s="88" t="s">
        <v>284</v>
      </c>
      <c r="H5" s="88" t="s">
        <v>285</v>
      </c>
      <c r="I5" s="88" t="s">
        <v>286</v>
      </c>
      <c r="J5" s="88" t="s">
        <v>284</v>
      </c>
      <c r="K5" s="88" t="s">
        <v>285</v>
      </c>
      <c r="L5" s="88" t="s">
        <v>286</v>
      </c>
      <c r="M5" s="88" t="s">
        <v>284</v>
      </c>
      <c r="N5" s="88" t="s">
        <v>285</v>
      </c>
      <c r="O5" s="88" t="s">
        <v>286</v>
      </c>
      <c r="P5" s="88" t="s">
        <v>284</v>
      </c>
      <c r="Q5" s="88" t="s">
        <v>285</v>
      </c>
    </row>
    <row r="6" spans="1:17" s="73" customFormat="1" ht="42.75" customHeight="1">
      <c r="A6" s="89"/>
      <c r="B6" s="89" t="s">
        <v>287</v>
      </c>
      <c r="C6" s="90">
        <f>SUM(F6,I6,L6,O6)</f>
        <v>1740380.657723</v>
      </c>
      <c r="D6" s="90">
        <f>SUM(G6,J6,M6,P6)</f>
        <v>1358405.997723</v>
      </c>
      <c r="E6" s="90">
        <f>SUM(H6,K6,N6,Q6)</f>
        <v>381974.66000000003</v>
      </c>
      <c r="F6" s="90">
        <f>G6+H6</f>
        <v>1424796.4</v>
      </c>
      <c r="G6" s="90">
        <f aca="true" t="shared" si="0" ref="G6:K6">SUM(G7:G18)</f>
        <v>1212433.4</v>
      </c>
      <c r="H6" s="90">
        <f t="shared" si="0"/>
        <v>212363</v>
      </c>
      <c r="I6" s="90">
        <f>J6+K6</f>
        <v>196755</v>
      </c>
      <c r="J6" s="90">
        <f t="shared" si="0"/>
        <v>119546</v>
      </c>
      <c r="K6" s="90">
        <f t="shared" si="0"/>
        <v>77209</v>
      </c>
      <c r="L6" s="90">
        <f>M6+N6</f>
        <v>68349.49772300001</v>
      </c>
      <c r="M6" s="90">
        <f aca="true" t="shared" si="1" ref="M6:Q6">SUM(M7:M18)</f>
        <v>11208.497723</v>
      </c>
      <c r="N6" s="90">
        <f t="shared" si="1"/>
        <v>57141</v>
      </c>
      <c r="O6" s="90">
        <f>P6+Q6</f>
        <v>50479.76</v>
      </c>
      <c r="P6" s="90">
        <f t="shared" si="1"/>
        <v>15218.1</v>
      </c>
      <c r="Q6" s="90">
        <f t="shared" si="1"/>
        <v>35261.66</v>
      </c>
    </row>
    <row r="7" spans="1:17" ht="42.75" customHeight="1">
      <c r="A7" s="91" t="s">
        <v>288</v>
      </c>
      <c r="B7" s="92" t="s">
        <v>289</v>
      </c>
      <c r="C7" s="93">
        <f aca="true" t="shared" si="2" ref="C7:C18">SUM(F7,I7,L7,O7)</f>
        <v>122056.73861999999</v>
      </c>
      <c r="D7" s="93">
        <f aca="true" t="shared" si="3" ref="D7:D18">SUM(G7,J7,M7,P7)</f>
        <v>122056.73861999999</v>
      </c>
      <c r="E7" s="93">
        <f aca="true" t="shared" si="4" ref="E7:E18">SUM(H7,K7,N7,Q7)</f>
        <v>0</v>
      </c>
      <c r="F7" s="93">
        <f aca="true" t="shared" si="5" ref="F7:F18">G7+H7</f>
        <v>106493.4</v>
      </c>
      <c r="G7" s="93">
        <f>106320.4+173</f>
        <v>106493.4</v>
      </c>
      <c r="H7" s="93"/>
      <c r="I7" s="93">
        <f aca="true" t="shared" si="6" ref="I7:I18">J7+K7</f>
        <v>13376</v>
      </c>
      <c r="J7" s="93">
        <v>13376</v>
      </c>
      <c r="K7" s="93"/>
      <c r="L7" s="93">
        <f aca="true" t="shared" si="7" ref="L7:L18">M7+N7</f>
        <v>1335.9386200000001</v>
      </c>
      <c r="M7" s="93">
        <v>1335.9386200000001</v>
      </c>
      <c r="N7" s="93"/>
      <c r="O7" s="93">
        <f aca="true" t="shared" si="8" ref="O7:O18">P7+Q7</f>
        <v>851.4</v>
      </c>
      <c r="P7" s="93">
        <v>851.4</v>
      </c>
      <c r="Q7" s="93"/>
    </row>
    <row r="8" spans="1:17" ht="42.75" customHeight="1">
      <c r="A8" s="91" t="s">
        <v>290</v>
      </c>
      <c r="B8" s="92" t="s">
        <v>291</v>
      </c>
      <c r="C8" s="93">
        <f t="shared" si="2"/>
        <v>117388.819642</v>
      </c>
      <c r="D8" s="93">
        <f t="shared" si="3"/>
        <v>107610.819642</v>
      </c>
      <c r="E8" s="93">
        <f t="shared" si="4"/>
        <v>9778</v>
      </c>
      <c r="F8" s="93">
        <f t="shared" si="5"/>
        <v>93959</v>
      </c>
      <c r="G8" s="93">
        <f>76243+10011</f>
        <v>86254</v>
      </c>
      <c r="H8" s="93">
        <v>7705</v>
      </c>
      <c r="I8" s="93">
        <f t="shared" si="6"/>
        <v>16673</v>
      </c>
      <c r="J8" s="93">
        <v>14600</v>
      </c>
      <c r="K8" s="93">
        <v>2073</v>
      </c>
      <c r="L8" s="93">
        <f t="shared" si="7"/>
        <v>2100.819642</v>
      </c>
      <c r="M8" s="93">
        <v>2100.819642</v>
      </c>
      <c r="N8" s="93"/>
      <c r="O8" s="93">
        <f t="shared" si="8"/>
        <v>4656</v>
      </c>
      <c r="P8" s="93">
        <v>4656</v>
      </c>
      <c r="Q8" s="93"/>
    </row>
    <row r="9" spans="1:17" ht="42.75" customHeight="1">
      <c r="A9" s="91" t="s">
        <v>292</v>
      </c>
      <c r="B9" s="92" t="s">
        <v>293</v>
      </c>
      <c r="C9" s="93">
        <f t="shared" si="2"/>
        <v>151574.76</v>
      </c>
      <c r="D9" s="93">
        <f t="shared" si="3"/>
        <v>44487</v>
      </c>
      <c r="E9" s="93">
        <f t="shared" si="4"/>
        <v>107087.76</v>
      </c>
      <c r="F9" s="93">
        <f t="shared" si="5"/>
        <v>53791</v>
      </c>
      <c r="G9" s="93">
        <v>40187</v>
      </c>
      <c r="H9" s="93">
        <v>13604</v>
      </c>
      <c r="I9" s="93">
        <f t="shared" si="6"/>
        <v>56597</v>
      </c>
      <c r="J9" s="93">
        <v>3500</v>
      </c>
      <c r="K9" s="93">
        <v>53097</v>
      </c>
      <c r="L9" s="93">
        <f t="shared" si="7"/>
        <v>32342</v>
      </c>
      <c r="M9" s="93"/>
      <c r="N9" s="93">
        <v>32342</v>
      </c>
      <c r="O9" s="93">
        <f t="shared" si="8"/>
        <v>8844.76</v>
      </c>
      <c r="P9" s="93">
        <v>800</v>
      </c>
      <c r="Q9" s="93">
        <v>8044.76</v>
      </c>
    </row>
    <row r="10" spans="1:17" ht="42.75" customHeight="1">
      <c r="A10" s="91" t="s">
        <v>294</v>
      </c>
      <c r="B10" s="92" t="s">
        <v>295</v>
      </c>
      <c r="C10" s="93">
        <f t="shared" si="2"/>
        <v>283313.077213</v>
      </c>
      <c r="D10" s="93">
        <f t="shared" si="3"/>
        <v>280635.077213</v>
      </c>
      <c r="E10" s="93">
        <f t="shared" si="4"/>
        <v>2678</v>
      </c>
      <c r="F10" s="93">
        <f t="shared" si="5"/>
        <v>233239</v>
      </c>
      <c r="G10" s="93">
        <f>225854+4707</f>
        <v>230561</v>
      </c>
      <c r="H10" s="93">
        <v>2678</v>
      </c>
      <c r="I10" s="93">
        <f t="shared" si="6"/>
        <v>41190</v>
      </c>
      <c r="J10" s="93">
        <v>41190</v>
      </c>
      <c r="K10" s="93"/>
      <c r="L10" s="93">
        <f t="shared" si="7"/>
        <v>2066.577213</v>
      </c>
      <c r="M10" s="93">
        <v>2066.577213</v>
      </c>
      <c r="N10" s="93"/>
      <c r="O10" s="93">
        <f t="shared" si="8"/>
        <v>6817.5</v>
      </c>
      <c r="P10" s="93">
        <v>6817.5</v>
      </c>
      <c r="Q10" s="93"/>
    </row>
    <row r="11" spans="1:17" ht="42.75" customHeight="1">
      <c r="A11" s="91" t="s">
        <v>296</v>
      </c>
      <c r="B11" s="92" t="s">
        <v>297</v>
      </c>
      <c r="C11" s="93">
        <f t="shared" si="2"/>
        <v>87897</v>
      </c>
      <c r="D11" s="93">
        <f t="shared" si="3"/>
        <v>83683</v>
      </c>
      <c r="E11" s="93">
        <f t="shared" si="4"/>
        <v>4214</v>
      </c>
      <c r="F11" s="93">
        <f t="shared" si="5"/>
        <v>84697</v>
      </c>
      <c r="G11" s="94">
        <f>46573+33910</f>
        <v>80483</v>
      </c>
      <c r="H11" s="93">
        <v>4214</v>
      </c>
      <c r="I11" s="93">
        <f t="shared" si="6"/>
        <v>3200</v>
      </c>
      <c r="J11" s="93">
        <v>3200</v>
      </c>
      <c r="K11" s="93"/>
      <c r="L11" s="93">
        <f t="shared" si="7"/>
        <v>0</v>
      </c>
      <c r="M11" s="94"/>
      <c r="N11" s="93"/>
      <c r="O11" s="93">
        <f t="shared" si="8"/>
        <v>0</v>
      </c>
      <c r="P11" s="93"/>
      <c r="Q11" s="93"/>
    </row>
    <row r="12" spans="1:17" ht="42.75" customHeight="1">
      <c r="A12" s="91" t="s">
        <v>298</v>
      </c>
      <c r="B12" s="92" t="s">
        <v>299</v>
      </c>
      <c r="C12" s="93">
        <f t="shared" si="2"/>
        <v>14571</v>
      </c>
      <c r="D12" s="93">
        <f t="shared" si="3"/>
        <v>9271</v>
      </c>
      <c r="E12" s="93">
        <f t="shared" si="4"/>
        <v>5300</v>
      </c>
      <c r="F12" s="93">
        <f t="shared" si="5"/>
        <v>13281</v>
      </c>
      <c r="G12" s="93">
        <f>7981</f>
        <v>7981</v>
      </c>
      <c r="H12" s="93">
        <v>5300</v>
      </c>
      <c r="I12" s="93">
        <f t="shared" si="6"/>
        <v>0</v>
      </c>
      <c r="J12" s="93"/>
      <c r="K12" s="93"/>
      <c r="L12" s="93">
        <f t="shared" si="7"/>
        <v>0</v>
      </c>
      <c r="M12" s="93"/>
      <c r="N12" s="93"/>
      <c r="O12" s="93">
        <f t="shared" si="8"/>
        <v>1290</v>
      </c>
      <c r="P12" s="93">
        <v>1290</v>
      </c>
      <c r="Q12" s="93"/>
    </row>
    <row r="13" spans="1:17" ht="42.75" customHeight="1">
      <c r="A13" s="91" t="s">
        <v>300</v>
      </c>
      <c r="B13" s="92" t="s">
        <v>301</v>
      </c>
      <c r="C13" s="93">
        <f t="shared" si="2"/>
        <v>50644.475247999995</v>
      </c>
      <c r="D13" s="93">
        <f t="shared" si="3"/>
        <v>50526.475247999995</v>
      </c>
      <c r="E13" s="93">
        <f t="shared" si="4"/>
        <v>118</v>
      </c>
      <c r="F13" s="93">
        <f t="shared" si="5"/>
        <v>45601</v>
      </c>
      <c r="G13" s="93">
        <f>44878+723</f>
        <v>45601</v>
      </c>
      <c r="H13" s="93"/>
      <c r="I13" s="93">
        <f t="shared" si="6"/>
        <v>4318</v>
      </c>
      <c r="J13" s="93">
        <v>4200</v>
      </c>
      <c r="K13" s="93">
        <v>118</v>
      </c>
      <c r="L13" s="93">
        <f t="shared" si="7"/>
        <v>222.27524799999998</v>
      </c>
      <c r="M13" s="93">
        <v>222.27524799999998</v>
      </c>
      <c r="N13" s="93"/>
      <c r="O13" s="93">
        <f t="shared" si="8"/>
        <v>503.2</v>
      </c>
      <c r="P13" s="93">
        <v>503.2</v>
      </c>
      <c r="Q13" s="93"/>
    </row>
    <row r="14" spans="1:17" ht="42.75" customHeight="1">
      <c r="A14" s="91" t="s">
        <v>302</v>
      </c>
      <c r="B14" s="92" t="s">
        <v>303</v>
      </c>
      <c r="C14" s="93">
        <f t="shared" si="2"/>
        <v>407010</v>
      </c>
      <c r="D14" s="93">
        <f t="shared" si="3"/>
        <v>407010</v>
      </c>
      <c r="E14" s="93">
        <f t="shared" si="4"/>
        <v>0</v>
      </c>
      <c r="F14" s="93">
        <f t="shared" si="5"/>
        <v>404410</v>
      </c>
      <c r="G14" s="93">
        <v>404410</v>
      </c>
      <c r="H14" s="93"/>
      <c r="I14" s="93">
        <f t="shared" si="6"/>
        <v>2600</v>
      </c>
      <c r="J14" s="93">
        <v>2600</v>
      </c>
      <c r="K14" s="93"/>
      <c r="L14" s="93">
        <f t="shared" si="7"/>
        <v>0</v>
      </c>
      <c r="M14" s="93"/>
      <c r="N14" s="93"/>
      <c r="O14" s="93">
        <f t="shared" si="8"/>
        <v>0</v>
      </c>
      <c r="P14" s="93"/>
      <c r="Q14" s="93"/>
    </row>
    <row r="15" spans="1:17" ht="42.75" customHeight="1">
      <c r="A15" s="91" t="s">
        <v>304</v>
      </c>
      <c r="B15" s="92" t="s">
        <v>305</v>
      </c>
      <c r="C15" s="93">
        <f t="shared" si="2"/>
        <v>20510.9</v>
      </c>
      <c r="D15" s="93">
        <f t="shared" si="3"/>
        <v>300</v>
      </c>
      <c r="E15" s="93">
        <f t="shared" si="4"/>
        <v>20210.9</v>
      </c>
      <c r="F15" s="93">
        <f t="shared" si="5"/>
        <v>0</v>
      </c>
      <c r="G15" s="93"/>
      <c r="H15" s="93"/>
      <c r="I15" s="93">
        <f t="shared" si="6"/>
        <v>2300</v>
      </c>
      <c r="J15" s="93">
        <v>300</v>
      </c>
      <c r="K15" s="93">
        <v>2000</v>
      </c>
      <c r="L15" s="93">
        <f t="shared" si="7"/>
        <v>276</v>
      </c>
      <c r="M15" s="93"/>
      <c r="N15" s="93">
        <v>276</v>
      </c>
      <c r="O15" s="93">
        <f t="shared" si="8"/>
        <v>17934.9</v>
      </c>
      <c r="P15" s="93"/>
      <c r="Q15" s="93">
        <v>17934.9</v>
      </c>
    </row>
    <row r="16" spans="1:17" ht="42.75" customHeight="1">
      <c r="A16" s="91" t="s">
        <v>306</v>
      </c>
      <c r="B16" s="92" t="s">
        <v>307</v>
      </c>
      <c r="C16" s="93">
        <f t="shared" si="2"/>
        <v>0</v>
      </c>
      <c r="D16" s="93">
        <f t="shared" si="3"/>
        <v>0</v>
      </c>
      <c r="E16" s="93">
        <f t="shared" si="4"/>
        <v>0</v>
      </c>
      <c r="F16" s="93">
        <f t="shared" si="5"/>
        <v>0</v>
      </c>
      <c r="G16" s="93"/>
      <c r="H16" s="93"/>
      <c r="I16" s="93">
        <f t="shared" si="6"/>
        <v>0</v>
      </c>
      <c r="J16" s="93"/>
      <c r="K16" s="93"/>
      <c r="L16" s="93">
        <f t="shared" si="7"/>
        <v>0</v>
      </c>
      <c r="M16" s="93"/>
      <c r="N16" s="93"/>
      <c r="O16" s="93">
        <f t="shared" si="8"/>
        <v>0</v>
      </c>
      <c r="P16" s="93"/>
      <c r="Q16" s="93"/>
    </row>
    <row r="17" spans="1:17" ht="42.75" customHeight="1">
      <c r="A17" s="91" t="s">
        <v>308</v>
      </c>
      <c r="B17" s="92" t="s">
        <v>309</v>
      </c>
      <c r="C17" s="93">
        <f t="shared" si="2"/>
        <v>21748.681</v>
      </c>
      <c r="D17" s="93">
        <f t="shared" si="3"/>
        <v>21748.681</v>
      </c>
      <c r="E17" s="93">
        <f t="shared" si="4"/>
        <v>0</v>
      </c>
      <c r="F17" s="93">
        <f t="shared" si="5"/>
        <v>8010</v>
      </c>
      <c r="G17" s="93">
        <v>8010</v>
      </c>
      <c r="H17" s="93"/>
      <c r="I17" s="93">
        <f t="shared" si="6"/>
        <v>11000</v>
      </c>
      <c r="J17" s="93">
        <v>11000</v>
      </c>
      <c r="K17" s="93"/>
      <c r="L17" s="93">
        <f t="shared" si="7"/>
        <v>2438.681</v>
      </c>
      <c r="M17" s="93">
        <v>2438.681</v>
      </c>
      <c r="N17" s="93"/>
      <c r="O17" s="93">
        <f t="shared" si="8"/>
        <v>300</v>
      </c>
      <c r="P17" s="93">
        <v>300</v>
      </c>
      <c r="Q17" s="93"/>
    </row>
    <row r="18" spans="1:17" ht="42.75" customHeight="1">
      <c r="A18" s="91" t="s">
        <v>310</v>
      </c>
      <c r="B18" s="92" t="s">
        <v>144</v>
      </c>
      <c r="C18" s="93">
        <f t="shared" si="2"/>
        <v>463665.206</v>
      </c>
      <c r="D18" s="93">
        <f t="shared" si="3"/>
        <v>231077.206</v>
      </c>
      <c r="E18" s="93">
        <f t="shared" si="4"/>
        <v>232588</v>
      </c>
      <c r="F18" s="93">
        <f t="shared" si="5"/>
        <v>381315</v>
      </c>
      <c r="G18" s="93">
        <v>202453</v>
      </c>
      <c r="H18" s="93">
        <v>178862</v>
      </c>
      <c r="I18" s="93">
        <f t="shared" si="6"/>
        <v>45501</v>
      </c>
      <c r="J18" s="93">
        <v>25580</v>
      </c>
      <c r="K18" s="93">
        <v>19921</v>
      </c>
      <c r="L18" s="93">
        <f t="shared" si="7"/>
        <v>27567.206</v>
      </c>
      <c r="M18" s="93">
        <v>3044.206</v>
      </c>
      <c r="N18" s="93">
        <v>24523</v>
      </c>
      <c r="O18" s="93">
        <f t="shared" si="8"/>
        <v>9282</v>
      </c>
      <c r="P18" s="93"/>
      <c r="Q18" s="93">
        <v>9282</v>
      </c>
    </row>
    <row r="20" ht="27" customHeight="1"/>
  </sheetData>
  <sheetProtection/>
  <mergeCells count="8">
    <mergeCell ref="A2:Q2"/>
    <mergeCell ref="C4:E4"/>
    <mergeCell ref="F4:H4"/>
    <mergeCell ref="I4:K4"/>
    <mergeCell ref="L4:N4"/>
    <mergeCell ref="O4:Q4"/>
    <mergeCell ref="A4:A5"/>
    <mergeCell ref="B4:B5"/>
  </mergeCells>
  <printOptions/>
  <pageMargins left="0.75" right="0.75" top="0.59" bottom="0.59" header="0.3" footer="0.3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弥勒虎</cp:lastModifiedBy>
  <cp:lastPrinted>2022-02-26T23:12:27Z</cp:lastPrinted>
  <dcterms:created xsi:type="dcterms:W3CDTF">2008-03-22T15:01:15Z</dcterms:created>
  <dcterms:modified xsi:type="dcterms:W3CDTF">2024-02-13T03:59:12Z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F5931CAB764C43F7AEE995B7C924A815_13</vt:lpwstr>
  </property>
  <property fmtid="{D5CDD505-2E9C-101B-9397-08002B2CF9AE}" pid="5" name="KSOReadingLayo">
    <vt:bool>true</vt:bool>
  </property>
</Properties>
</file>